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ICITAÇÕES 2019\PREGÃO ELETRÔNICO N. 02_2019 - SERVIÇOS AUXILIARES\3 - PLANILHAS FINAIS DE CUSTOS_\3Marabá\"/>
    </mc:Choice>
  </mc:AlternateContent>
  <bookViews>
    <workbookView xWindow="0" yWindow="30" windowWidth="22980" windowHeight="9555" tabRatio="774" activeTab="5"/>
  </bookViews>
  <sheets>
    <sheet name="Auxiliar Adm. I_MARABÁ" sheetId="8" r:id="rId1"/>
    <sheet name="Recepcionista_MARABÁ" sheetId="10" r:id="rId2"/>
    <sheet name="Copeira_MARABÁ" sheetId="11" r:id="rId3"/>
    <sheet name="Mensageiro_MARABÁ" sheetId="9" r:id="rId4"/>
    <sheet name="Servente Limpeza _MARABÁ" sheetId="5" r:id="rId5"/>
    <sheet name="Custo limpeza  M2 " sheetId="7" r:id="rId6"/>
  </sheets>
  <calcPr calcId="152511"/>
</workbook>
</file>

<file path=xl/calcChain.xml><?xml version="1.0" encoding="utf-8"?>
<calcChain xmlns="http://schemas.openxmlformats.org/spreadsheetml/2006/main">
  <c r="D132" i="5" l="1"/>
  <c r="D131" i="5"/>
  <c r="D130" i="5"/>
  <c r="G129" i="5"/>
  <c r="D128" i="5"/>
  <c r="D127" i="5"/>
  <c r="D132" i="9"/>
  <c r="D131" i="9"/>
  <c r="D130" i="9"/>
  <c r="G129" i="9"/>
  <c r="D128" i="9"/>
  <c r="D127" i="9"/>
  <c r="D44" i="7" l="1"/>
  <c r="F70" i="5"/>
  <c r="G70" i="5" s="1"/>
  <c r="F70" i="9"/>
  <c r="G70" i="9" s="1"/>
  <c r="F70" i="11"/>
  <c r="G70" i="11" s="1"/>
  <c r="F70" i="10"/>
  <c r="G70" i="10" s="1"/>
  <c r="C48" i="7" l="1"/>
  <c r="D46" i="7" l="1"/>
  <c r="E46" i="7" s="1"/>
  <c r="D45" i="7"/>
  <c r="D19" i="7"/>
  <c r="D11" i="7"/>
  <c r="E48" i="7" l="1"/>
  <c r="D48" i="7"/>
  <c r="A154" i="11"/>
  <c r="C122" i="11"/>
  <c r="C146" i="11" s="1"/>
  <c r="D107" i="11"/>
  <c r="C113" i="11" s="1"/>
  <c r="C97" i="11"/>
  <c r="C91" i="11"/>
  <c r="C87" i="11"/>
  <c r="C88" i="11"/>
  <c r="C60" i="11"/>
  <c r="C90" i="11" s="1"/>
  <c r="C47" i="11"/>
  <c r="C46" i="11"/>
  <c r="B40" i="11"/>
  <c r="A153" i="10"/>
  <c r="C121" i="10"/>
  <c r="C145" i="10" s="1"/>
  <c r="D106" i="10"/>
  <c r="C112" i="10" s="1"/>
  <c r="C96" i="10"/>
  <c r="C90" i="10"/>
  <c r="C87" i="10"/>
  <c r="C60" i="10"/>
  <c r="C47" i="10"/>
  <c r="C46" i="10"/>
  <c r="B40" i="10"/>
  <c r="A154" i="9"/>
  <c r="C122" i="9"/>
  <c r="C146" i="9" s="1"/>
  <c r="D107" i="9"/>
  <c r="D108" i="9" s="1"/>
  <c r="C97" i="9"/>
  <c r="C91" i="9"/>
  <c r="C88" i="9"/>
  <c r="C60" i="9"/>
  <c r="C90" i="9" s="1"/>
  <c r="C47" i="9"/>
  <c r="C46" i="9"/>
  <c r="B40" i="9"/>
  <c r="D99" i="9" s="1"/>
  <c r="A154" i="8"/>
  <c r="C122" i="8"/>
  <c r="C146" i="8" s="1"/>
  <c r="C97" i="8"/>
  <c r="C91" i="8"/>
  <c r="C88" i="8"/>
  <c r="F70" i="8"/>
  <c r="G70" i="8" s="1"/>
  <c r="C60" i="8"/>
  <c r="C47" i="8"/>
  <c r="C46" i="8"/>
  <c r="B40" i="8"/>
  <c r="E35" i="7"/>
  <c r="G35" i="7" s="1"/>
  <c r="E27" i="7"/>
  <c r="G27" i="7" s="1"/>
  <c r="C122" i="5"/>
  <c r="C146" i="5" s="1"/>
  <c r="D107" i="5"/>
  <c r="C113" i="5" s="1"/>
  <c r="C97" i="5"/>
  <c r="C91" i="5"/>
  <c r="C88" i="5"/>
  <c r="C60" i="5"/>
  <c r="C47" i="5"/>
  <c r="C46" i="5"/>
  <c r="B40" i="5"/>
  <c r="C142" i="9" l="1"/>
  <c r="F68" i="9"/>
  <c r="G68" i="9" s="1"/>
  <c r="G74" i="9" s="1"/>
  <c r="C81" i="9" s="1"/>
  <c r="D46" i="9"/>
  <c r="C113" i="9"/>
  <c r="F68" i="10"/>
  <c r="G68" i="10" s="1"/>
  <c r="G74" i="10" s="1"/>
  <c r="C80" i="10" s="1"/>
  <c r="F68" i="11"/>
  <c r="G68" i="11" s="1"/>
  <c r="G74" i="11" s="1"/>
  <c r="C81" i="11" s="1"/>
  <c r="F68" i="5"/>
  <c r="G68" i="5" s="1"/>
  <c r="G74" i="5" s="1"/>
  <c r="C81" i="5" s="1"/>
  <c r="C89" i="10"/>
  <c r="D89" i="10" s="1"/>
  <c r="C90" i="8"/>
  <c r="D90" i="8" s="1"/>
  <c r="D97" i="9"/>
  <c r="D101" i="9"/>
  <c r="D90" i="11"/>
  <c r="D46" i="10"/>
  <c r="D87" i="10"/>
  <c r="D98" i="10"/>
  <c r="C141" i="10"/>
  <c r="D85" i="10"/>
  <c r="D99" i="10"/>
  <c r="D107" i="8"/>
  <c r="C113" i="8" s="1"/>
  <c r="D101" i="11"/>
  <c r="C142" i="11"/>
  <c r="D46" i="11"/>
  <c r="D88" i="11"/>
  <c r="D97" i="11"/>
  <c r="D86" i="11"/>
  <c r="D100" i="11"/>
  <c r="D46" i="5"/>
  <c r="C90" i="5"/>
  <c r="D90" i="5" s="1"/>
  <c r="D47" i="11"/>
  <c r="D87" i="11"/>
  <c r="D89" i="11"/>
  <c r="D91" i="11"/>
  <c r="D98" i="11"/>
  <c r="D102" i="11"/>
  <c r="D108" i="11"/>
  <c r="D99" i="11"/>
  <c r="C86" i="10"/>
  <c r="D86" i="10" s="1"/>
  <c r="D96" i="10"/>
  <c r="D100" i="10"/>
  <c r="D107" i="10"/>
  <c r="D47" i="10"/>
  <c r="D88" i="10"/>
  <c r="D90" i="10"/>
  <c r="D97" i="10"/>
  <c r="D101" i="10"/>
  <c r="C87" i="9"/>
  <c r="D87" i="9" s="1"/>
  <c r="D47" i="9"/>
  <c r="D89" i="9"/>
  <c r="D91" i="9"/>
  <c r="D98" i="9"/>
  <c r="D102" i="9"/>
  <c r="D86" i="9"/>
  <c r="D88" i="9"/>
  <c r="D90" i="9"/>
  <c r="D100" i="9"/>
  <c r="C142" i="8"/>
  <c r="D88" i="8"/>
  <c r="D86" i="8"/>
  <c r="D46" i="8"/>
  <c r="D99" i="8"/>
  <c r="D102" i="8"/>
  <c r="D98" i="8"/>
  <c r="D91" i="8"/>
  <c r="D89" i="8"/>
  <c r="F68" i="8"/>
  <c r="G68" i="8" s="1"/>
  <c r="D47" i="8"/>
  <c r="D100" i="8"/>
  <c r="D101" i="8"/>
  <c r="D97" i="8"/>
  <c r="C87" i="8"/>
  <c r="D87" i="8" s="1"/>
  <c r="D86" i="5"/>
  <c r="D88" i="5"/>
  <c r="D100" i="5"/>
  <c r="C142" i="5"/>
  <c r="C87" i="5"/>
  <c r="D87" i="5" s="1"/>
  <c r="D97" i="5"/>
  <c r="D101" i="5"/>
  <c r="D108" i="5"/>
  <c r="D47" i="5"/>
  <c r="D48" i="5" s="1"/>
  <c r="D89" i="5"/>
  <c r="D91" i="5"/>
  <c r="D98" i="5"/>
  <c r="D102" i="5"/>
  <c r="D99" i="5"/>
  <c r="D48" i="9" l="1"/>
  <c r="D55" i="9" s="1"/>
  <c r="D48" i="11"/>
  <c r="D55" i="11" s="1"/>
  <c r="G74" i="8"/>
  <c r="C81" i="8" s="1"/>
  <c r="D103" i="9"/>
  <c r="C112" i="9" s="1"/>
  <c r="C114" i="9" s="1"/>
  <c r="C145" i="9" s="1"/>
  <c r="D91" i="10"/>
  <c r="C143" i="10" s="1"/>
  <c r="D48" i="10"/>
  <c r="D57" i="10" s="1"/>
  <c r="D108" i="8"/>
  <c r="D58" i="11"/>
  <c r="D103" i="11"/>
  <c r="C112" i="11" s="1"/>
  <c r="C114" i="11" s="1"/>
  <c r="C145" i="11" s="1"/>
  <c r="D92" i="11"/>
  <c r="C144" i="11" s="1"/>
  <c r="D133" i="5"/>
  <c r="C148" i="5" s="1"/>
  <c r="D59" i="11"/>
  <c r="D53" i="11"/>
  <c r="D102" i="10"/>
  <c r="C111" i="10" s="1"/>
  <c r="C113" i="10" s="1"/>
  <c r="C144" i="10" s="1"/>
  <c r="C79" i="9"/>
  <c r="D59" i="9"/>
  <c r="D133" i="9"/>
  <c r="C148" i="9" s="1"/>
  <c r="D92" i="9"/>
  <c r="C144" i="9" s="1"/>
  <c r="D48" i="8"/>
  <c r="D103" i="8"/>
  <c r="C112" i="8" s="1"/>
  <c r="C114" i="8" s="1"/>
  <c r="C145" i="8" s="1"/>
  <c r="D92" i="8"/>
  <c r="C144" i="8" s="1"/>
  <c r="C79" i="5"/>
  <c r="D56" i="5"/>
  <c r="D52" i="5"/>
  <c r="D57" i="5"/>
  <c r="D58" i="5"/>
  <c r="D55" i="5"/>
  <c r="D59" i="5"/>
  <c r="D53" i="5"/>
  <c r="D54" i="5"/>
  <c r="D103" i="5"/>
  <c r="C112" i="5" s="1"/>
  <c r="C114" i="5" s="1"/>
  <c r="C145" i="5" s="1"/>
  <c r="D92" i="5"/>
  <c r="C144" i="5" s="1"/>
  <c r="D52" i="9" l="1"/>
  <c r="D60" i="9" s="1"/>
  <c r="C80" i="9" s="1"/>
  <c r="C82" i="9" s="1"/>
  <c r="C143" i="9" s="1"/>
  <c r="C147" i="9" s="1"/>
  <c r="C149" i="9" s="1"/>
  <c r="E154" i="9" s="1"/>
  <c r="B158" i="9" s="1"/>
  <c r="B160" i="9" s="1"/>
  <c r="D54" i="9"/>
  <c r="D56" i="9"/>
  <c r="D58" i="9"/>
  <c r="D53" i="9"/>
  <c r="D57" i="9"/>
  <c r="C79" i="11"/>
  <c r="D54" i="11"/>
  <c r="D52" i="11"/>
  <c r="D60" i="11" s="1"/>
  <c r="C80" i="11" s="1"/>
  <c r="C82" i="11" s="1"/>
  <c r="D56" i="11"/>
  <c r="D57" i="11"/>
  <c r="D54" i="10"/>
  <c r="D52" i="10"/>
  <c r="D56" i="10"/>
  <c r="D55" i="10"/>
  <c r="D59" i="10"/>
  <c r="D53" i="10"/>
  <c r="D58" i="10"/>
  <c r="C78" i="10"/>
  <c r="C79" i="8"/>
  <c r="D58" i="8"/>
  <c r="D53" i="8"/>
  <c r="D56" i="8"/>
  <c r="D54" i="8"/>
  <c r="D52" i="8"/>
  <c r="D59" i="8"/>
  <c r="D55" i="8"/>
  <c r="D57" i="8"/>
  <c r="D60" i="5"/>
  <c r="C80" i="5" s="1"/>
  <c r="C143" i="11" l="1"/>
  <c r="C147" i="11" s="1"/>
  <c r="D128" i="11"/>
  <c r="D127" i="11"/>
  <c r="D60" i="10"/>
  <c r="C79" i="10" s="1"/>
  <c r="C81" i="10" s="1"/>
  <c r="C82" i="5"/>
  <c r="C143" i="5" s="1"/>
  <c r="C147" i="5" s="1"/>
  <c r="C149" i="5" s="1"/>
  <c r="D60" i="8"/>
  <c r="C80" i="8" s="1"/>
  <c r="C82" i="8" s="1"/>
  <c r="G129" i="11" l="1"/>
  <c r="C142" i="10"/>
  <c r="C146" i="10" s="1"/>
  <c r="D126" i="10"/>
  <c r="D127" i="10" s="1"/>
  <c r="C143" i="8"/>
  <c r="C147" i="8" s="1"/>
  <c r="D127" i="8"/>
  <c r="D132" i="11" l="1"/>
  <c r="D131" i="11"/>
  <c r="D130" i="11"/>
  <c r="G128" i="10"/>
  <c r="D128" i="8"/>
  <c r="G129" i="8" s="1"/>
  <c r="D133" i="11" l="1"/>
  <c r="C148" i="11" s="1"/>
  <c r="C149" i="11" s="1"/>
  <c r="C154" i="11" s="1"/>
  <c r="E154" i="11" s="1"/>
  <c r="B158" i="11" s="1"/>
  <c r="D129" i="10"/>
  <c r="D131" i="10"/>
  <c r="D130" i="10"/>
  <c r="D130" i="8"/>
  <c r="D132" i="8"/>
  <c r="D131" i="8"/>
  <c r="D133" i="8" s="1"/>
  <c r="C148" i="8" s="1"/>
  <c r="C149" i="8" s="1"/>
  <c r="C154" i="8" s="1"/>
  <c r="E154" i="8" s="1"/>
  <c r="B158" i="8" s="1"/>
  <c r="B160" i="8" s="1"/>
  <c r="D132" i="10" l="1"/>
  <c r="C147" i="10" s="1"/>
  <c r="C148" i="10" s="1"/>
  <c r="C153" i="10" s="1"/>
  <c r="E153" i="10" s="1"/>
  <c r="B157" i="10" s="1"/>
  <c r="B159" i="10" s="1"/>
</calcChain>
</file>

<file path=xl/sharedStrings.xml><?xml version="1.0" encoding="utf-8"?>
<sst xmlns="http://schemas.openxmlformats.org/spreadsheetml/2006/main" count="1255" uniqueCount="233">
  <si>
    <t xml:space="preserve">PROCESSO MPF/PR/PA N.º </t>
  </si>
  <si>
    <t xml:space="preserve">LICITAÇAO N.º </t>
  </si>
  <si>
    <t>DIA___/___/__________ÀS ____:____HORAS</t>
  </si>
  <si>
    <t xml:space="preserve">DISCRIMINAÇÃO DOS SERVIÇOS </t>
  </si>
  <si>
    <t xml:space="preserve">Data de apresentação da proposta (dia/mês/ano) </t>
  </si>
  <si>
    <t xml:space="preserve">Município/UF </t>
  </si>
  <si>
    <t>Ano Acordo, Convenção ou Sentença Normativa em Dissídio Coletivo</t>
  </si>
  <si>
    <r>
      <t>N</t>
    </r>
    <r>
      <rPr>
        <strike/>
        <sz val="11"/>
        <color indexed="8"/>
        <rFont val="Times New Roman"/>
        <family val="1"/>
      </rPr>
      <t>º</t>
    </r>
    <r>
      <rPr>
        <sz val="11"/>
        <color indexed="8"/>
        <rFont val="Times New Roman"/>
        <family val="1"/>
      </rPr>
      <t xml:space="preserve"> de meses de execução contratual</t>
    </r>
  </si>
  <si>
    <t>IDENTIFICAÇÃO DO SERVIÇO</t>
  </si>
  <si>
    <t>Unidade de medida</t>
  </si>
  <si>
    <t>Informar a unidade de medida de acordo com o Termo de Referência</t>
  </si>
  <si>
    <t>Quantidade total a contratar (em função da unidade de medida):</t>
  </si>
  <si>
    <t>Informar a quantidade a contratar de acordo com o Termo de Referência</t>
  </si>
  <si>
    <t>Cargo</t>
  </si>
  <si>
    <t>Informar o cargo a ser preenchido</t>
  </si>
  <si>
    <t>MÃO DE OBRA VINCULADA À EXECUÇÃO CONTRATUAL</t>
  </si>
  <si>
    <t>Dados para composição dos custos referentes a mão de obra</t>
  </si>
  <si>
    <t>Tipo de Serviço (mesmo serviço com características distintas)</t>
  </si>
  <si>
    <t>Informar o Tipo de Serviço</t>
  </si>
  <si>
    <t>Classificação Brasileira de Ocupações (CBO)</t>
  </si>
  <si>
    <t>Informar o CBO da Ocupação</t>
  </si>
  <si>
    <t>Salário Normativo da Categoria Profissional</t>
  </si>
  <si>
    <t>Informar o Salário Normativo contido na CCT</t>
  </si>
  <si>
    <t>Categoria Profissional (vinculada à execução contratual)</t>
  </si>
  <si>
    <t>Informar a Categoria Profissional</t>
  </si>
  <si>
    <t>Data-Base da Categoria (dia/mês/ano)</t>
  </si>
  <si>
    <t>Informar a Data Base da Categoria</t>
  </si>
  <si>
    <r>
      <rPr>
        <b/>
        <sz val="9"/>
        <color theme="1"/>
        <rFont val="Times New Roman"/>
        <family val="1"/>
      </rPr>
      <t>Nota 1</t>
    </r>
    <r>
      <rPr>
        <sz val="9"/>
        <color theme="1"/>
        <rFont val="Times New Roman"/>
        <family val="1"/>
      </rPr>
      <t>: Deverá ser elaborado um quadro para cada tipo de serviço.</t>
    </r>
  </si>
  <si>
    <r>
      <rPr>
        <b/>
        <sz val="9"/>
        <color theme="1"/>
        <rFont val="Times New Roman"/>
        <family val="1"/>
      </rPr>
      <t>Nota 2</t>
    </r>
    <r>
      <rPr>
        <sz val="9"/>
        <color theme="1"/>
        <rFont val="Times New Roman"/>
        <family val="1"/>
      </rPr>
      <t>: A planilha deverá calculada considerando o valor mensal do empregado.</t>
    </r>
  </si>
  <si>
    <t>PLANILHA DE CUSTOS E FORMAÇÃO DE PREÇOS</t>
  </si>
  <si>
    <t>Módulo 1 - Composição da Remuneração</t>
  </si>
  <si>
    <t>Composição da Remuneração</t>
  </si>
  <si>
    <t>Valor (R$)</t>
  </si>
  <si>
    <t>Salário-Base</t>
  </si>
  <si>
    <t>Salário Base contido na CCT ou qualquer outro valor acima deste</t>
  </si>
  <si>
    <t>Adicional de Periculosidade</t>
  </si>
  <si>
    <t>Adicional de Insalubridade</t>
  </si>
  <si>
    <t>Adicional Noturno</t>
  </si>
  <si>
    <t>Adicional de Hora Noturna Reduzida</t>
  </si>
  <si>
    <t>Outros (especificar)</t>
  </si>
  <si>
    <t>Total</t>
  </si>
  <si>
    <r>
      <rPr>
        <b/>
        <sz val="9"/>
        <color rgb="FF000000"/>
        <rFont val="Arial"/>
        <family val="2"/>
      </rPr>
      <t>Nota 1</t>
    </r>
    <r>
      <rPr>
        <sz val="9"/>
        <color rgb="FF000000"/>
        <rFont val="Arial"/>
        <family val="2"/>
      </rPr>
      <t>: O Módulo 1 refere-se ao valor mensal devido ao empregado pela prestação do serviço no período de 12 meses.</t>
    </r>
  </si>
  <si>
    <t>Módulo 2 - Encargos e Benefícios Anuais, Mensais e Diários</t>
  </si>
  <si>
    <t> Submódulo 2.1 - 13º (décimo terceiro) Salário, Férias e Adicional de Férias</t>
  </si>
  <si>
    <t>2.1</t>
  </si>
  <si>
    <t>13º (décimo terceiro) Salário, Férias e Adicional de Férias</t>
  </si>
  <si>
    <t>%</t>
  </si>
  <si>
    <t>A</t>
  </si>
  <si>
    <t>13º (décimo terceiro) Salário</t>
  </si>
  <si>
    <t>B</t>
  </si>
  <si>
    <t>Férias e Adicional de Férias</t>
  </si>
  <si>
    <t>Submódulo 2.2 - Encargos Previdenciários (GPS), Fundo de Garantia por Tempo de Serviço (FGTS) e outras contribuições</t>
  </si>
  <si>
    <t>2.2</t>
  </si>
  <si>
    <t>GPS, FGTS e outras contribuições</t>
  </si>
  <si>
    <t>Percentual (%)</t>
  </si>
  <si>
    <t>INSS</t>
  </si>
  <si>
    <t>Salário Educação</t>
  </si>
  <si>
    <t>C</t>
  </si>
  <si>
    <t>SAT</t>
  </si>
  <si>
    <t>D</t>
  </si>
  <si>
    <t>SESC ou SESI</t>
  </si>
  <si>
    <t>E</t>
  </si>
  <si>
    <t>SENAI - SENAC</t>
  </si>
  <si>
    <t>F</t>
  </si>
  <si>
    <t>SEBRAE</t>
  </si>
  <si>
    <t>G</t>
  </si>
  <si>
    <t>INCRA</t>
  </si>
  <si>
    <t>H</t>
  </si>
  <si>
    <t>FGTS</t>
  </si>
  <si>
    <r>
      <t>Nota 1:</t>
    </r>
    <r>
      <rPr>
        <sz val="9"/>
        <color rgb="FF000000"/>
        <rFont val="Arial"/>
        <family val="2"/>
      </rPr>
      <t> Os percentuais dos encargos previdenciários, do FGTS e demais contribuições são aqueles estabelecidos pela legislação vigente.</t>
    </r>
  </si>
  <si>
    <r>
      <rPr>
        <b/>
        <sz val="9"/>
        <color rgb="FF000000"/>
        <rFont val="Arial"/>
        <family val="2"/>
      </rPr>
      <t>Nota 2</t>
    </r>
    <r>
      <rPr>
        <sz val="9"/>
        <color rgb="FF000000"/>
        <rFont val="Arial"/>
        <family val="2"/>
      </rPr>
      <t>: O SAT a depender do grau de risco do serviço irá variar entre 1%, para risco leve, de 2%, para risco médio, e de 3% de risco grave.</t>
    </r>
  </si>
  <si>
    <r>
      <rPr>
        <b/>
        <sz val="9"/>
        <color rgb="FF000000"/>
        <rFont val="Arial"/>
        <family val="2"/>
      </rPr>
      <t>Nota 3</t>
    </r>
    <r>
      <rPr>
        <sz val="9"/>
        <color rgb="FF000000"/>
        <rFont val="Arial"/>
        <family val="2"/>
      </rPr>
      <t>: Esses percentuais incidem sobre o Módulo 1, o Submódulo 2.1.</t>
    </r>
  </si>
  <si>
    <t>Submódulo 2.3 - Benefícios Mensais e Diários.</t>
  </si>
  <si>
    <t>2.3</t>
  </si>
  <si>
    <t>Benefícios Mensais e Diários</t>
  </si>
  <si>
    <t xml:space="preserve">valor </t>
  </si>
  <si>
    <t>passagens</t>
  </si>
  <si>
    <t>Dias</t>
  </si>
  <si>
    <t>desconto</t>
  </si>
  <si>
    <t>VALOR R$</t>
  </si>
  <si>
    <t>Transporte</t>
  </si>
  <si>
    <t xml:space="preserve">                                          B</t>
  </si>
  <si>
    <t>valor</t>
  </si>
  <si>
    <t>dias</t>
  </si>
  <si>
    <t>Auxílio-Refeição/Alimentação</t>
  </si>
  <si>
    <t>Seguro de vida em grupo - assistência funeral/familiarAssistência Médica e Familiar</t>
  </si>
  <si>
    <t>Quadro-Resumo do Mód.2 -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</si>
  <si>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</si>
  <si>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</si>
  <si>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</si>
  <si>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</si>
  <si>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</si>
  <si>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</si>
  <si>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</si>
  <si>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de GPS, FGTS e outras contribuições sobre o Aviso Prévio Trabalhado</t>
  </si>
  <si>
    <t>Multa do FGTS e contribuição social sobre o Aviso Prévio Trabalhado</t>
  </si>
  <si>
    <t>Módulo 4 - Custo de Reposição do Profissional Ausente</t>
  </si>
  <si>
    <t>Submódulo 4.1 - Substituto nas Ausências Legais</t>
  </si>
  <si>
    <t>4.1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</si>
  <si>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</si>
  <si>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</si>
  <si>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</si>
  <si>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</si>
  <si>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</si>
  <si>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</si>
  <si>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</si>
  <si>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</si>
  <si>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</si>
  <si>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</si>
  <si>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</si>
  <si>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</si>
  <si>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Custo de Reposição do Profissional Ausente</t>
  </si>
  <si>
    <t>Substituto na Intrajornada</t>
  </si>
  <si>
    <t>Módulo 5 - Insumos Diversos</t>
  </si>
  <si>
    <t>Insumos Diversos</t>
  </si>
  <si>
    <t>Uniformes</t>
  </si>
  <si>
    <t>Materiais</t>
  </si>
  <si>
    <t>Equipamentos</t>
  </si>
  <si>
    <r>
      <t>Nota 1:</t>
    </r>
    <r>
      <rPr>
        <sz val="9"/>
        <color rgb="FF000000"/>
        <rFont val="Arial"/>
        <family val="2"/>
      </rPr>
      <t> Valores mensais por empregado.</t>
    </r>
  </si>
  <si>
    <t>Módulo 6 - Custos Indiretos, Tributos e Lucro</t>
  </si>
  <si>
    <t>Custos Indiretos, Tributos e Lucro</t>
  </si>
  <si>
    <t>Custos Indiretos</t>
  </si>
  <si>
    <t>Lucro</t>
  </si>
  <si>
    <t>Tributos</t>
  </si>
  <si>
    <t xml:space="preserve">C.1. Tributos Federais </t>
  </si>
  <si>
    <t>PIS</t>
  </si>
  <si>
    <t>COFINS</t>
  </si>
  <si>
    <t xml:space="preserve">C.3. Tributos Municipais </t>
  </si>
  <si>
    <t>ISS</t>
  </si>
  <si>
    <r>
      <t>Nota 1:</t>
    </r>
    <r>
      <rPr>
        <sz val="9"/>
        <color rgb="FF000000"/>
        <rFont val="Arial"/>
        <family val="2"/>
      </rPr>
      <t> Custos Indiretos, Tributos e Lucro por empregado.</t>
    </r>
  </si>
  <si>
    <r>
      <t>Nota 2:</t>
    </r>
    <r>
      <rPr>
        <sz val="9"/>
        <color rgb="FF000000"/>
        <rFont val="Arial"/>
        <family val="2"/>
      </rPr>
      <t> O valor referente a tributos é obtido aplicando-se o percentual sobre o valor do faturamento.</t>
    </r>
  </si>
  <si>
    <t>2. QUADRO-RESUMO DO CUSTO POR EMPREGADO</t>
  </si>
  <si>
    <t>Mão de obra vinculada à execução contratual</t>
  </si>
  <si>
    <t>Valor (R$)</t>
  </si>
  <si>
    <t>Subtotal (A + B +C+ D+E)</t>
  </si>
  <si>
    <t>Valor Total por Empregado</t>
  </si>
  <si>
    <t>3. QUADRO-RESUMO DO VALOR MENSAL DOS SERVIÇOS</t>
  </si>
  <si>
    <t>Tipo de Serviço</t>
  </si>
  <si>
    <t>Qtde. de Empregados por Posto</t>
  </si>
  <si>
    <t>(A)</t>
  </si>
  <si>
    <t>(B)</t>
  </si>
  <si>
    <t>(C)</t>
  </si>
  <si>
    <t>(D) = (B x C)</t>
  </si>
  <si>
    <t>4. QUADRO DEMONSTRATIVO DO VALOR GLOBAL DA PROPOSTA</t>
  </si>
  <si>
    <t>DESCRIÇÃO</t>
  </si>
  <si>
    <t>VALOR (R$)</t>
  </si>
  <si>
    <t>Valor mensal do serviço</t>
  </si>
  <si>
    <t>Número de meses de execução contratual</t>
  </si>
  <si>
    <t>Valor global da proposta</t>
  </si>
  <si>
    <t>LIMITE MÁXIMO PARA A CONTRATAÇÃO</t>
  </si>
  <si>
    <t>RAMO: MPF</t>
  </si>
  <si>
    <t>DATA: ____/____/____</t>
  </si>
  <si>
    <t>COMPLEMENTO DOS SERVIÇOS DE LIMPEZA E CONSERVAÇÃO</t>
  </si>
  <si>
    <t>PREÇO MENSAL UNITÁRIO POR M² (metro quadrado)</t>
  </si>
  <si>
    <t>(1x2)</t>
  </si>
  <si>
    <t>MÃO DE OBRA</t>
  </si>
  <si>
    <t>PRODUTIVIDADE</t>
  </si>
  <si>
    <t>PREÇO HOMEM-MÊS</t>
  </si>
  <si>
    <t>SUBTOTAL</t>
  </si>
  <si>
    <t>(1/M²)</t>
  </si>
  <si>
    <t>(R$)</t>
  </si>
  <si>
    <t>(R$/M²)</t>
  </si>
  <si>
    <t>SERVENTE</t>
  </si>
  <si>
    <t>__1__</t>
  </si>
  <si>
    <t>P = produtividade de referência do trabalhador prevista no subitem 3.1.</t>
  </si>
  <si>
    <t> MÃO DE OBRA</t>
  </si>
  <si>
    <t>P = produtividade de referência do trabalhador prevista no subitem 3.2.</t>
  </si>
  <si>
    <t>(4x5)</t>
  </si>
  <si>
    <t>FREQÜÊNCIA NO MÊS (HORAS)</t>
  </si>
  <si>
    <t>JORNADA DE TRABALHO NO MÊS (HORAS)</t>
  </si>
  <si>
    <t>(1x2x3)</t>
  </si>
  <si>
    <t>SUB-TOTAL</t>
  </si>
  <si>
    <t>Ki***</t>
  </si>
  <si>
    <t>_1__</t>
  </si>
  <si>
    <t>P = produtividade de referência do trabalhador prevista no subitem 3.3.</t>
  </si>
  <si>
    <t>FACHADA ENVIDRAÇADA - FACE EXTERNA (Redação dada pela Instrução Normativa nº 7, de 2018)</t>
  </si>
  <si>
    <t>FREQÜÊNCIA NO SEMESTRE (HORAS)</t>
  </si>
  <si>
    <t>JORNADA DE TRABALHO NO SEMESTRE (HORAS)</t>
  </si>
  <si>
    <t>Ke***</t>
  </si>
  <si>
    <t>___1___</t>
  </si>
  <si>
    <r>
      <t>ÁREA EXTERNA</t>
    </r>
    <r>
      <rPr>
        <sz val="11"/>
        <color rgb="FF000000"/>
        <rFont val="Arial"/>
        <family val="2"/>
      </rPr>
      <t> - (Fórmulas exemplificativas de cálculo para área externa - alíneas “a”, “c”, “d” e “e” do subitem 3.2. do Anexo VI-B; para as demais alíneas, deverão ser incluídos novos campos na planilha com a metragem adequada).</t>
    </r>
  </si>
  <si>
    <r>
      <t>ESQUADRIA EXTERNA</t>
    </r>
    <r>
      <rPr>
        <sz val="11"/>
        <color rgb="FF000000"/>
        <rFont val="Arial"/>
        <family val="2"/>
      </rPr>
      <t> (Fórmulas exemplificativas de cálculo para área externa - alíneas “b” e “c” do subitem 3.3. do Anexo VI-B; para as demais alíneas, deverão ser incluídos novos campos na planilha com a metragem adequada). </t>
    </r>
    <r>
      <rPr>
        <b/>
        <sz val="11"/>
        <color rgb="FF000000"/>
        <rFont val="Arial"/>
        <family val="2"/>
      </rPr>
      <t>(Redação dada pela Instrução Normativa nº 7, de 2018)</t>
    </r>
  </si>
  <si>
    <r>
      <t> </t>
    </r>
    <r>
      <rPr>
        <b/>
        <sz val="11"/>
        <color rgb="FF000000"/>
        <rFont val="Arial"/>
        <family val="2"/>
      </rPr>
      <t>MÃO DE OBRA</t>
    </r>
  </si>
  <si>
    <r>
      <t> </t>
    </r>
    <r>
      <rPr>
        <b/>
        <sz val="8"/>
        <color rgb="FF000000"/>
        <rFont val="Arial"/>
        <family val="2"/>
      </rPr>
      <t>P = produtividade de referência do trabalhador prevista no subitem 3.4.</t>
    </r>
  </si>
  <si>
    <t>CCT 2018 X 2019 - SEAC X SINELPA - REGISTRO TEM: PA000112/2018 E TERMO ADITIVO REGISTRADO TEM: PA000047/2019</t>
  </si>
  <si>
    <t>Auxiliar administrativo I</t>
  </si>
  <si>
    <t xml:space="preserve">Nota 3: A empresa deverá compor os tributos de acordo com a sua tributação, ou seja, lucro presumido ou lucro real </t>
  </si>
  <si>
    <t>Valor mensal por posto (R$) </t>
  </si>
  <si>
    <t>Qtde. de empregados por posto</t>
  </si>
  <si>
    <t>Valor total mensal (R$)</t>
  </si>
  <si>
    <t>Mensageiro</t>
  </si>
  <si>
    <t>Valor por posto</t>
  </si>
  <si>
    <t>Valor Mensal por Posto </t>
  </si>
  <si>
    <t>Recepcionista</t>
  </si>
  <si>
    <t>Copeira</t>
  </si>
  <si>
    <t>Servente de Limpeza</t>
  </si>
  <si>
    <t>UNIDADE: MARABÁ</t>
  </si>
  <si>
    <t>Posto</t>
  </si>
  <si>
    <t>De acordo com a AUDIN/MPU</t>
  </si>
  <si>
    <t>Nota 4:  Nesta planilha foi utilizado para efeito de cálculo os percentuais para lucro presumido. (PIS: 0,65%; COFINS: 3% E ISS: 5%)</t>
  </si>
  <si>
    <t>M2</t>
  </si>
  <si>
    <t>Serviço</t>
  </si>
  <si>
    <t>Informações CAGED(05/18 a 05/19)</t>
  </si>
  <si>
    <r>
      <t>ÁREA INTERNA</t>
    </r>
    <r>
      <rPr>
        <sz val="12"/>
        <color rgb="FF000000"/>
        <rFont val="Arial"/>
        <family val="2"/>
      </rPr>
      <t> - (Fórmulas exemplificativas de cálculo para área interna - alíneas “a” e “b” do subitem 3.1. do Anexo VI-B; para as demais alíneas, deverão ser incluídos novos campos na planilha com a metragem adequada).</t>
    </r>
  </si>
  <si>
    <t>RESUMO</t>
  </si>
  <si>
    <r>
      <t>Custo M</t>
    </r>
    <r>
      <rPr>
        <b/>
        <vertAlign val="superscript"/>
        <sz val="12"/>
        <color indexed="8"/>
        <rFont val="Arial"/>
        <family val="2"/>
      </rPr>
      <t>2</t>
    </r>
  </si>
  <si>
    <t>Custo Anual</t>
  </si>
  <si>
    <r>
      <t>(R$/M</t>
    </r>
    <r>
      <rPr>
        <b/>
        <vertAlign val="super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>)</t>
    </r>
  </si>
  <si>
    <r>
      <t>(R$</t>
    </r>
    <r>
      <rPr>
        <b/>
        <sz val="12"/>
        <color indexed="8"/>
        <rFont val="Arial"/>
        <family val="2"/>
      </rPr>
      <t>)</t>
    </r>
  </si>
  <si>
    <t>[a]</t>
  </si>
  <si>
    <t>[c] = [a] x [b]</t>
  </si>
  <si>
    <t>ÁREA INTERNA</t>
  </si>
  <si>
    <t>ÁREA EXTERNA</t>
  </si>
  <si>
    <t>FACHADA ENVIDRAÇADA</t>
  </si>
  <si>
    <t>ESQUADRIAS - EXTERNA</t>
  </si>
  <si>
    <r>
      <t>Quantidade M</t>
    </r>
    <r>
      <rPr>
        <b/>
        <vertAlign val="superscript"/>
        <sz val="12"/>
        <color indexed="8"/>
        <rFont val="Arial"/>
        <family val="2"/>
      </rPr>
      <t>2</t>
    </r>
    <r>
      <rPr>
        <b/>
        <sz val="12"/>
        <color indexed="8"/>
        <rFont val="Arial"/>
        <family val="2"/>
      </rPr>
      <t xml:space="preserve"> - MPF (b)</t>
    </r>
  </si>
  <si>
    <t>TOTAIS</t>
  </si>
  <si>
    <t>Marabá</t>
  </si>
  <si>
    <t>Apoio Administrativo</t>
  </si>
  <si>
    <t>4110-05</t>
  </si>
  <si>
    <t>Asseio, Conservaçao, Trabalho temporário e Serviços Terceirizáveis</t>
  </si>
  <si>
    <t>PQPM - Programa de Qualificação Profissional e Marketing</t>
  </si>
  <si>
    <r>
      <t>Nota 1: </t>
    </r>
    <r>
      <rPr>
        <sz val="9"/>
        <color rgb="FF000000"/>
        <rFont val="Arial"/>
        <family val="2"/>
      </rPr>
      <t xml:space="preserve">Observar a previsão dos benefícios contidos em Acordos, Convenções e Dissídios Coletivos de Trabalho, a não observação de determinadas cláusulas na planilha de custo, poderá ensejar na desclassificação da licitante.  </t>
    </r>
  </si>
  <si>
    <t>4221-05</t>
  </si>
  <si>
    <t>5134-25</t>
  </si>
  <si>
    <t>4122-05</t>
  </si>
  <si>
    <t>Limpeza e Conservação</t>
  </si>
  <si>
    <t>5143-20</t>
  </si>
  <si>
    <t>Valor Total Homem/mês</t>
  </si>
  <si>
    <t>Custo Mensal MÁXIMO</t>
  </si>
  <si>
    <t>[d] = [c] x 12</t>
  </si>
  <si>
    <t>BC P/ TRIBUTOS ==&gt;</t>
  </si>
  <si>
    <t>OBS: MESMO OS VALORES (R$/M2) FICANDO DENTRO DO INTERVALO ENTRE O MÍNIMO E O MÁXIMO, ESTÁ SENDO ADOTADO O VALOR MÁXIMO DO CUSTO M2 (R$/M2), CONFORME O ESTUDO SOBRE A COMPOSIÇÃO DE CUSTOS DOS VALORES LIMITES, PARA QUE OS LICITANTES POSSAM TER MARGEM PARA OFERECER SEUS MELHORES DESCONTOS NA DISPUTA.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</si>
</sst>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  <numFmt numFmtId="165" formatCode="_-&quot;R$ &quot;* #,##0.00_-;&quot;-R$ &quot;* #,##0.00_-;_-&quot;R$ &quot;* \-??_-;_-@_-"/>
    <numFmt numFmtId="166" formatCode="#,##0.0000000"/>
    <numFmt numFmtId="167" formatCode="#,##0.00000000"/>
    <numFmt numFmtId="168" formatCode="dd/mm/yy;@"/>
  </numFmts>
  <fonts count="5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8"/>
      <color theme="3"/>
      <name val="Cambria"/>
      <family val="2"/>
      <scheme val="major"/>
    </font>
    <font>
      <sz val="11"/>
      <color indexed="64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8"/>
      <color rgb="FF000000"/>
      <name val="Arial"/>
      <family val="2"/>
    </font>
    <font>
      <strike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18"/>
      <name val="Times New Roman"/>
      <family val="1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Times New Roman"/>
      <family val="1"/>
    </font>
    <font>
      <b/>
      <sz val="11"/>
      <color rgb="FFFF0000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sz val="10"/>
      <color rgb="FF000000"/>
      <name val="Arial"/>
      <family val="2"/>
    </font>
    <font>
      <sz val="11"/>
      <color rgb="FF000000"/>
      <name val="Times New Roman"/>
      <family val="1"/>
    </font>
    <font>
      <sz val="8"/>
      <color theme="1"/>
      <name val="Times New Roman"/>
      <family val="1"/>
    </font>
    <font>
      <b/>
      <sz val="12"/>
      <color rgb="FF000000"/>
      <name val="Arial"/>
      <family val="2"/>
    </font>
    <font>
      <b/>
      <sz val="12"/>
      <color rgb="FFFF0000"/>
      <name val="Arial"/>
      <family val="2"/>
    </font>
    <font>
      <b/>
      <sz val="8"/>
      <color rgb="FF00000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color rgb="FF000000"/>
      <name val="Arial"/>
      <family val="2"/>
    </font>
    <font>
      <b/>
      <sz val="12"/>
      <color theme="1"/>
      <name val="Arial"/>
      <family val="2"/>
    </font>
    <font>
      <b/>
      <vertAlign val="superscript"/>
      <sz val="12"/>
      <color indexed="8"/>
      <name val="Arial"/>
      <family val="2"/>
    </font>
    <font>
      <b/>
      <sz val="12"/>
      <color indexed="8"/>
      <name val="Arial"/>
      <family val="2"/>
    </font>
    <font>
      <sz val="12"/>
      <color theme="1"/>
      <name val="Arial"/>
      <family val="2"/>
    </font>
    <font>
      <b/>
      <sz val="9"/>
      <color rgb="FFFF0000"/>
      <name val="Arial"/>
      <family val="2"/>
    </font>
    <font>
      <b/>
      <sz val="9"/>
      <color theme="1"/>
      <name val="Calibri"/>
      <family val="2"/>
      <scheme val="minor"/>
    </font>
  </fonts>
  <fills count="5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rgb="FFFF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0C0C0"/>
        <bgColor rgb="FFCCCCFF"/>
      </patternFill>
    </fill>
    <fill>
      <patternFill patternType="solid">
        <fgColor theme="5" tint="0.59999389629810485"/>
        <bgColor rgb="FFCCCCFF"/>
      </patternFill>
    </fill>
    <fill>
      <patternFill patternType="solid">
        <fgColor theme="5"/>
        <bgColor rgb="FFCCCC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CCCCFF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rgb="FFFF9900"/>
      </patternFill>
    </fill>
    <fill>
      <patternFill patternType="solid">
        <fgColor rgb="FF007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rgb="FFCCCCFF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26"/>
      </patternFill>
    </fill>
  </fills>
  <borders count="5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3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6" fillId="32" borderId="0" applyNumberFormat="0" applyBorder="0" applyAlignment="0" applyProtection="0"/>
    <xf numFmtId="164" fontId="17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1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8">
    <xf numFmtId="0" fontId="0" fillId="0" borderId="0" xfId="0"/>
    <xf numFmtId="0" fontId="20" fillId="33" borderId="0" xfId="0" applyFont="1" applyFill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3" fillId="36" borderId="0" xfId="0" applyFont="1" applyFill="1" applyProtection="1">
      <protection locked="0"/>
    </xf>
    <xf numFmtId="0" fontId="20" fillId="0" borderId="12" xfId="0" applyFont="1" applyBorder="1" applyAlignment="1">
      <alignment horizontal="center" vertical="center" wrapText="1"/>
    </xf>
    <xf numFmtId="0" fontId="24" fillId="36" borderId="0" xfId="0" applyFont="1" applyFill="1" applyAlignment="1" applyProtection="1">
      <alignment horizontal="left" vertical="center"/>
      <protection locked="0"/>
    </xf>
    <xf numFmtId="0" fontId="20" fillId="0" borderId="13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0" fillId="0" borderId="0" xfId="0" applyFont="1" applyBorder="1" applyAlignment="1">
      <alignment vertical="center" wrapText="1"/>
    </xf>
    <xf numFmtId="0" fontId="21" fillId="0" borderId="0" xfId="0" applyFont="1" applyBorder="1" applyAlignment="1">
      <alignment horizontal="center" vertical="center" wrapText="1"/>
    </xf>
    <xf numFmtId="0" fontId="23" fillId="36" borderId="0" xfId="0" applyFont="1" applyFill="1" applyAlignment="1" applyProtection="1">
      <alignment vertical="center"/>
      <protection locked="0"/>
    </xf>
    <xf numFmtId="0" fontId="20" fillId="0" borderId="16" xfId="0" applyFont="1" applyBorder="1" applyAlignment="1">
      <alignment horizontal="center" vertical="center" wrapText="1"/>
    </xf>
    <xf numFmtId="0" fontId="23" fillId="37" borderId="17" xfId="0" applyFont="1" applyFill="1" applyBorder="1" applyAlignment="1">
      <alignment horizontal="center" vertical="center" wrapText="1"/>
    </xf>
    <xf numFmtId="0" fontId="24" fillId="36" borderId="0" xfId="0" applyFont="1" applyFill="1" applyAlignment="1" applyProtection="1">
      <alignment vertical="center"/>
      <protection locked="0"/>
    </xf>
    <xf numFmtId="0" fontId="23" fillId="37" borderId="18" xfId="0" applyFont="1" applyFill="1" applyBorder="1" applyAlignment="1">
      <alignment horizontal="center" vertical="center" wrapText="1"/>
    </xf>
    <xf numFmtId="0" fontId="23" fillId="37" borderId="0" xfId="0" applyFont="1" applyFill="1" applyBorder="1" applyAlignment="1">
      <alignment horizontal="center" vertical="center" wrapText="1"/>
    </xf>
    <xf numFmtId="0" fontId="23" fillId="0" borderId="0" xfId="0" applyFont="1" applyAlignment="1"/>
    <xf numFmtId="0" fontId="23" fillId="37" borderId="12" xfId="0" applyFont="1" applyFill="1" applyBorder="1" applyAlignment="1">
      <alignment horizontal="center" vertical="center" wrapText="1"/>
    </xf>
    <xf numFmtId="165" fontId="23" fillId="36" borderId="0" xfId="0" applyNumberFormat="1" applyFont="1" applyFill="1" applyAlignment="1" applyProtection="1">
      <protection locked="0"/>
    </xf>
    <xf numFmtId="0" fontId="27" fillId="0" borderId="0" xfId="0" applyFont="1" applyAlignment="1">
      <alignment vertical="center"/>
    </xf>
    <xf numFmtId="0" fontId="21" fillId="40" borderId="12" xfId="0" applyFont="1" applyFill="1" applyBorder="1" applyAlignment="1">
      <alignment horizontal="center" vertical="center" wrapText="1"/>
    </xf>
    <xf numFmtId="4" fontId="20" fillId="0" borderId="12" xfId="0" applyNumberFormat="1" applyFont="1" applyBorder="1" applyAlignment="1">
      <alignment horizontal="center" vertical="center" wrapText="1"/>
    </xf>
    <xf numFmtId="0" fontId="23" fillId="36" borderId="0" xfId="0" applyFont="1" applyFill="1" applyAlignment="1" applyProtection="1">
      <alignment horizontal="left"/>
      <protection locked="0"/>
    </xf>
    <xf numFmtId="0" fontId="31" fillId="0" borderId="0" xfId="0" applyFont="1" applyAlignment="1">
      <alignment horizontal="left" vertical="center"/>
    </xf>
    <xf numFmtId="0" fontId="32" fillId="0" borderId="12" xfId="0" applyFont="1" applyBorder="1" applyAlignment="1">
      <alignment horizontal="center" vertical="center" wrapText="1"/>
    </xf>
    <xf numFmtId="4" fontId="33" fillId="41" borderId="21" xfId="51" applyNumberFormat="1" applyFont="1" applyFill="1" applyBorder="1" applyAlignment="1" applyProtection="1">
      <alignment horizontal="center"/>
    </xf>
    <xf numFmtId="0" fontId="34" fillId="0" borderId="0" xfId="0" applyFont="1"/>
    <xf numFmtId="0" fontId="20" fillId="0" borderId="0" xfId="0" applyFont="1" applyBorder="1" applyAlignment="1">
      <alignment horizontal="center" vertical="center" wrapText="1"/>
    </xf>
    <xf numFmtId="0" fontId="23" fillId="0" borderId="0" xfId="0" applyFont="1"/>
    <xf numFmtId="0" fontId="22" fillId="37" borderId="12" xfId="0" applyFont="1" applyFill="1" applyBorder="1" applyAlignment="1">
      <alignment horizontal="center" vertical="center" wrapText="1"/>
    </xf>
    <xf numFmtId="10" fontId="37" fillId="37" borderId="21" xfId="0" applyNumberFormat="1" applyFont="1" applyFill="1" applyBorder="1" applyAlignment="1">
      <alignment horizontal="center" vertical="center" wrapText="1"/>
    </xf>
    <xf numFmtId="4" fontId="23" fillId="37" borderId="12" xfId="0" applyNumberFormat="1" applyFont="1" applyFill="1" applyBorder="1" applyAlignment="1">
      <alignment horizontal="center" vertical="center" wrapText="1"/>
    </xf>
    <xf numFmtId="4" fontId="23" fillId="37" borderId="12" xfId="52" applyNumberFormat="1" applyFont="1" applyFill="1" applyBorder="1" applyAlignment="1">
      <alignment horizontal="center" vertical="center" wrapText="1"/>
    </xf>
    <xf numFmtId="4" fontId="33" fillId="37" borderId="12" xfId="0" applyNumberFormat="1" applyFont="1" applyFill="1" applyBorder="1" applyAlignment="1">
      <alignment horizontal="center" vertical="center" wrapText="1"/>
    </xf>
    <xf numFmtId="0" fontId="22" fillId="37" borderId="21" xfId="0" applyFont="1" applyFill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4" fontId="23" fillId="0" borderId="21" xfId="0" applyNumberFormat="1" applyFont="1" applyBorder="1" applyAlignment="1" applyProtection="1">
      <alignment horizontal="center"/>
    </xf>
    <xf numFmtId="10" fontId="37" fillId="44" borderId="21" xfId="0" applyNumberFormat="1" applyFont="1" applyFill="1" applyBorder="1" applyAlignment="1">
      <alignment horizontal="center" vertical="center" wrapText="1"/>
    </xf>
    <xf numFmtId="0" fontId="35" fillId="0" borderId="0" xfId="0" applyFont="1"/>
    <xf numFmtId="0" fontId="22" fillId="37" borderId="0" xfId="0" applyFont="1" applyFill="1" applyBorder="1" applyAlignment="1">
      <alignment horizontal="center" vertical="center" wrapText="1"/>
    </xf>
    <xf numFmtId="0" fontId="22" fillId="0" borderId="0" xfId="0" applyFont="1"/>
    <xf numFmtId="4" fontId="20" fillId="0" borderId="21" xfId="0" applyNumberFormat="1" applyFont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0" fillId="0" borderId="0" xfId="0" applyFont="1"/>
    <xf numFmtId="10" fontId="20" fillId="0" borderId="12" xfId="52" applyNumberFormat="1" applyFont="1" applyBorder="1" applyAlignment="1">
      <alignment horizontal="center" vertical="center" wrapText="1"/>
    </xf>
    <xf numFmtId="4" fontId="33" fillId="0" borderId="21" xfId="0" applyNumberFormat="1" applyFont="1" applyBorder="1" applyAlignment="1" applyProtection="1">
      <alignment horizontal="center" vertical="center"/>
    </xf>
    <xf numFmtId="4" fontId="33" fillId="0" borderId="0" xfId="0" applyNumberFormat="1" applyFont="1" applyBorder="1" applyAlignment="1" applyProtection="1">
      <alignment horizontal="center" vertical="center"/>
    </xf>
    <xf numFmtId="4" fontId="23" fillId="37" borderId="0" xfId="0" applyNumberFormat="1" applyFont="1" applyFill="1" applyBorder="1" applyAlignment="1">
      <alignment horizontal="center" vertical="center" wrapText="1"/>
    </xf>
    <xf numFmtId="9" fontId="20" fillId="0" borderId="12" xfId="52" applyFont="1" applyBorder="1" applyAlignment="1">
      <alignment horizontal="center" vertical="center" wrapText="1"/>
    </xf>
    <xf numFmtId="0" fontId="23" fillId="37" borderId="0" xfId="0" applyFont="1" applyFill="1" applyBorder="1" applyAlignment="1">
      <alignment vertical="center" wrapText="1"/>
    </xf>
    <xf numFmtId="4" fontId="37" fillId="37" borderId="12" xfId="0" applyNumberFormat="1" applyFont="1" applyFill="1" applyBorder="1" applyAlignment="1">
      <alignment horizontal="center" vertical="center" wrapText="1"/>
    </xf>
    <xf numFmtId="2" fontId="20" fillId="0" borderId="12" xfId="0" applyNumberFormat="1" applyFont="1" applyBorder="1" applyAlignment="1">
      <alignment horizontal="center" vertical="center" wrapText="1"/>
    </xf>
    <xf numFmtId="0" fontId="24" fillId="37" borderId="0" xfId="0" applyFont="1" applyFill="1" applyBorder="1" applyAlignment="1">
      <alignment vertical="center"/>
    </xf>
    <xf numFmtId="0" fontId="35" fillId="0" borderId="0" xfId="0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0" xfId="0" applyFont="1" applyAlignment="1">
      <alignment vertical="center"/>
    </xf>
    <xf numFmtId="0" fontId="37" fillId="37" borderId="12" xfId="0" applyFont="1" applyFill="1" applyBorder="1" applyAlignment="1">
      <alignment horizontal="center" vertical="center" wrapText="1"/>
    </xf>
    <xf numFmtId="4" fontId="40" fillId="37" borderId="12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41" fillId="0" borderId="0" xfId="0" applyFont="1" applyAlignment="1">
      <alignment vertical="center"/>
    </xf>
    <xf numFmtId="0" fontId="22" fillId="37" borderId="14" xfId="0" applyFont="1" applyFill="1" applyBorder="1" applyAlignment="1">
      <alignment horizontal="center" vertical="center" wrapText="1"/>
    </xf>
    <xf numFmtId="0" fontId="0" fillId="37" borderId="12" xfId="0" applyFill="1" applyBorder="1" applyAlignment="1">
      <alignment horizontal="center" vertical="top" wrapText="1"/>
    </xf>
    <xf numFmtId="3" fontId="23" fillId="37" borderId="12" xfId="0" applyNumberFormat="1" applyFont="1" applyFill="1" applyBorder="1" applyAlignment="1">
      <alignment horizontal="center" vertical="center" wrapText="1"/>
    </xf>
    <xf numFmtId="0" fontId="41" fillId="0" borderId="35" xfId="0" applyFont="1" applyBorder="1" applyAlignment="1">
      <alignment vertical="center"/>
    </xf>
    <xf numFmtId="0" fontId="24" fillId="0" borderId="0" xfId="0" applyFont="1" applyAlignment="1">
      <alignment vertical="center"/>
    </xf>
    <xf numFmtId="4" fontId="33" fillId="41" borderId="21" xfId="51" applyNumberFormat="1" applyFont="1" applyFill="1" applyBorder="1" applyAlignment="1" applyProtection="1">
      <alignment horizontal="center" vertical="center"/>
    </xf>
    <xf numFmtId="10" fontId="22" fillId="45" borderId="21" xfId="51" applyNumberFormat="1" applyFont="1" applyFill="1" applyBorder="1" applyAlignment="1" applyProtection="1">
      <alignment horizontal="center" vertical="center"/>
    </xf>
    <xf numFmtId="4" fontId="33" fillId="45" borderId="21" xfId="51" applyNumberFormat="1" applyFont="1" applyFill="1" applyBorder="1" applyAlignment="1" applyProtection="1">
      <alignment horizontal="center" vertical="center"/>
    </xf>
    <xf numFmtId="4" fontId="20" fillId="0" borderId="37" xfId="0" applyNumberFormat="1" applyFont="1" applyBorder="1" applyAlignment="1">
      <alignment horizontal="center" vertical="center" wrapText="1"/>
    </xf>
    <xf numFmtId="4" fontId="20" fillId="0" borderId="38" xfId="0" applyNumberFormat="1" applyFont="1" applyBorder="1" applyAlignment="1">
      <alignment horizontal="center" vertical="center" wrapText="1"/>
    </xf>
    <xf numFmtId="0" fontId="20" fillId="0" borderId="36" xfId="0" applyFont="1" applyBorder="1" applyAlignment="1">
      <alignment horizontal="center" vertical="center" wrapText="1"/>
    </xf>
    <xf numFmtId="4" fontId="33" fillId="49" borderId="21" xfId="0" applyNumberFormat="1" applyFont="1" applyFill="1" applyBorder="1" applyAlignment="1" applyProtection="1">
      <alignment horizontal="center" vertical="center"/>
    </xf>
    <xf numFmtId="0" fontId="33" fillId="49" borderId="12" xfId="0" applyFont="1" applyFill="1" applyBorder="1" applyAlignment="1">
      <alignment horizontal="center" vertical="center" wrapText="1"/>
    </xf>
    <xf numFmtId="4" fontId="33" fillId="49" borderId="12" xfId="0" applyNumberFormat="1" applyFont="1" applyFill="1" applyBorder="1" applyAlignment="1">
      <alignment horizontal="center" vertical="center" wrapText="1"/>
    </xf>
    <xf numFmtId="4" fontId="33" fillId="50" borderId="21" xfId="51" applyNumberFormat="1" applyFont="1" applyFill="1" applyBorder="1" applyAlignment="1" applyProtection="1">
      <alignment horizontal="center" vertical="center"/>
    </xf>
    <xf numFmtId="4" fontId="33" fillId="51" borderId="21" xfId="0" applyNumberFormat="1" applyFont="1" applyFill="1" applyBorder="1" applyAlignment="1" applyProtection="1">
      <alignment horizontal="center" vertical="center"/>
    </xf>
    <xf numFmtId="0" fontId="33" fillId="51" borderId="12" xfId="0" applyFont="1" applyFill="1" applyBorder="1" applyAlignment="1">
      <alignment horizontal="center" vertical="center" wrapText="1"/>
    </xf>
    <xf numFmtId="4" fontId="33" fillId="51" borderId="12" xfId="0" applyNumberFormat="1" applyFont="1" applyFill="1" applyBorder="1" applyAlignment="1">
      <alignment horizontal="center" vertical="center" wrapText="1"/>
    </xf>
    <xf numFmtId="0" fontId="22" fillId="37" borderId="12" xfId="0" applyFont="1" applyFill="1" applyBorder="1" applyAlignment="1">
      <alignment horizontal="center" vertical="center" wrapText="1"/>
    </xf>
    <xf numFmtId="4" fontId="23" fillId="37" borderId="12" xfId="0" applyNumberFormat="1" applyFont="1" applyFill="1" applyBorder="1" applyAlignment="1">
      <alignment horizontal="center" vertical="center" wrapText="1"/>
    </xf>
    <xf numFmtId="0" fontId="0" fillId="0" borderId="0" xfId="0" applyFont="1"/>
    <xf numFmtId="2" fontId="20" fillId="33" borderId="12" xfId="0" applyNumberFormat="1" applyFont="1" applyFill="1" applyBorder="1" applyAlignment="1">
      <alignment horizontal="center" vertical="center" wrapText="1"/>
    </xf>
    <xf numFmtId="0" fontId="45" fillId="0" borderId="39" xfId="0" applyFont="1" applyBorder="1" applyAlignment="1">
      <alignment horizontal="center" vertical="center" wrapText="1"/>
    </xf>
    <xf numFmtId="0" fontId="45" fillId="0" borderId="40" xfId="0" applyFont="1" applyBorder="1" applyAlignment="1">
      <alignment horizontal="center" vertical="center" wrapText="1"/>
    </xf>
    <xf numFmtId="0" fontId="45" fillId="0" borderId="42" xfId="0" applyFont="1" applyBorder="1" applyAlignment="1">
      <alignment horizontal="center" vertical="center" wrapText="1"/>
    </xf>
    <xf numFmtId="0" fontId="45" fillId="0" borderId="43" xfId="0" applyFont="1" applyBorder="1" applyAlignment="1">
      <alignment horizontal="center" vertical="center" wrapText="1"/>
    </xf>
    <xf numFmtId="0" fontId="45" fillId="0" borderId="44" xfId="0" applyFont="1" applyBorder="1" applyAlignment="1">
      <alignment horizontal="center" vertical="center" wrapText="1"/>
    </xf>
    <xf numFmtId="4" fontId="45" fillId="0" borderId="45" xfId="0" applyNumberFormat="1" applyFont="1" applyBorder="1" applyAlignment="1">
      <alignment horizontal="center" vertical="center" wrapText="1"/>
    </xf>
    <xf numFmtId="4" fontId="48" fillId="0" borderId="45" xfId="0" applyNumberFormat="1" applyFont="1" applyBorder="1" applyAlignment="1">
      <alignment horizontal="center" vertical="center" wrapText="1"/>
    </xf>
    <xf numFmtId="4" fontId="48" fillId="0" borderId="39" xfId="0" applyNumberFormat="1" applyFont="1" applyBorder="1" applyAlignment="1">
      <alignment horizontal="center" vertical="center" wrapText="1"/>
    </xf>
    <xf numFmtId="4" fontId="45" fillId="0" borderId="39" xfId="0" applyNumberFormat="1" applyFont="1" applyBorder="1" applyAlignment="1">
      <alignment horizontal="center" vertical="center" wrapText="1"/>
    </xf>
    <xf numFmtId="0" fontId="45" fillId="0" borderId="45" xfId="0" applyFont="1" applyBorder="1" applyAlignment="1">
      <alignment horizontal="center" vertical="center" wrapText="1"/>
    </xf>
    <xf numFmtId="0" fontId="45" fillId="0" borderId="45" xfId="0" applyFont="1" applyBorder="1" applyAlignment="1">
      <alignment horizontal="center" vertical="center"/>
    </xf>
    <xf numFmtId="4" fontId="45" fillId="0" borderId="46" xfId="0" applyNumberFormat="1" applyFont="1" applyBorder="1" applyAlignment="1">
      <alignment horizontal="center" vertical="center"/>
    </xf>
    <xf numFmtId="0" fontId="0" fillId="0" borderId="0" xfId="0"/>
    <xf numFmtId="0" fontId="22" fillId="37" borderId="14" xfId="0" applyFont="1" applyFill="1" applyBorder="1" applyAlignment="1">
      <alignment horizontal="center" vertical="center" wrapText="1"/>
    </xf>
    <xf numFmtId="0" fontId="23" fillId="37" borderId="12" xfId="0" applyFont="1" applyFill="1" applyBorder="1" applyAlignment="1">
      <alignment horizontal="center" vertical="center" wrapText="1"/>
    </xf>
    <xf numFmtId="4" fontId="23" fillId="37" borderId="12" xfId="0" applyNumberFormat="1" applyFont="1" applyFill="1" applyBorder="1" applyAlignment="1">
      <alignment horizontal="center" vertical="center" wrapText="1"/>
    </xf>
    <xf numFmtId="168" fontId="23" fillId="37" borderId="12" xfId="0" applyNumberFormat="1" applyFont="1" applyFill="1" applyBorder="1" applyAlignment="1">
      <alignment horizontal="center" vertical="center" wrapText="1"/>
    </xf>
    <xf numFmtId="0" fontId="22" fillId="37" borderId="48" xfId="0" applyFont="1" applyFill="1" applyBorder="1" applyAlignment="1">
      <alignment horizontal="center" vertical="center" wrapText="1"/>
    </xf>
    <xf numFmtId="4" fontId="45" fillId="44" borderId="45" xfId="0" applyNumberFormat="1" applyFont="1" applyFill="1" applyBorder="1" applyAlignment="1">
      <alignment horizontal="center" vertical="center" wrapText="1"/>
    </xf>
    <xf numFmtId="0" fontId="24" fillId="36" borderId="0" xfId="0" applyFont="1" applyFill="1" applyAlignment="1" applyProtection="1">
      <alignment horizontal="left"/>
      <protection locked="0"/>
    </xf>
    <xf numFmtId="0" fontId="20" fillId="0" borderId="14" xfId="0" applyFont="1" applyBorder="1" applyAlignment="1">
      <alignment horizontal="center" vertical="center" wrapText="1"/>
    </xf>
    <xf numFmtId="0" fontId="20" fillId="0" borderId="28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35" fillId="0" borderId="48" xfId="0" applyFont="1" applyBorder="1" applyAlignment="1">
      <alignment horizontal="left" vertical="top" wrapText="1"/>
    </xf>
    <xf numFmtId="0" fontId="24" fillId="36" borderId="0" xfId="0" applyFont="1" applyFill="1" applyAlignment="1" applyProtection="1">
      <alignment horizontal="left"/>
      <protection locked="0"/>
    </xf>
    <xf numFmtId="0" fontId="21" fillId="34" borderId="10" xfId="0" applyFont="1" applyFill="1" applyBorder="1" applyAlignment="1">
      <alignment horizontal="center" vertical="center" wrapText="1"/>
    </xf>
    <xf numFmtId="0" fontId="21" fillId="34" borderId="11" xfId="0" applyFont="1" applyFill="1" applyBorder="1" applyAlignment="1">
      <alignment horizontal="center" vertical="center" wrapText="1"/>
    </xf>
    <xf numFmtId="0" fontId="22" fillId="35" borderId="0" xfId="0" applyFont="1" applyFill="1" applyAlignment="1" applyProtection="1">
      <alignment horizontal="center" vertical="center"/>
      <protection locked="0"/>
    </xf>
    <xf numFmtId="0" fontId="21" fillId="34" borderId="14" xfId="0" applyFont="1" applyFill="1" applyBorder="1" applyAlignment="1">
      <alignment horizontal="center" vertical="center" wrapText="1"/>
    </xf>
    <xf numFmtId="0" fontId="21" fillId="34" borderId="15" xfId="0" applyFont="1" applyFill="1" applyBorder="1" applyAlignment="1">
      <alignment horizontal="center" vertical="center" wrapText="1"/>
    </xf>
    <xf numFmtId="0" fontId="21" fillId="34" borderId="19" xfId="0" applyFont="1" applyFill="1" applyBorder="1" applyAlignment="1">
      <alignment horizontal="center" vertical="center" wrapText="1"/>
    </xf>
    <xf numFmtId="0" fontId="21" fillId="34" borderId="20" xfId="0" applyFont="1" applyFill="1" applyBorder="1" applyAlignment="1">
      <alignment horizontal="center" vertical="center" wrapText="1"/>
    </xf>
    <xf numFmtId="0" fontId="29" fillId="38" borderId="0" xfId="0" applyFont="1" applyFill="1" applyAlignment="1">
      <alignment horizontal="center"/>
    </xf>
    <xf numFmtId="0" fontId="30" fillId="39" borderId="10" xfId="0" applyFont="1" applyFill="1" applyBorder="1" applyAlignment="1">
      <alignment horizontal="center" vertical="center" wrapText="1"/>
    </xf>
    <xf numFmtId="0" fontId="30" fillId="39" borderId="11" xfId="0" applyFont="1" applyFill="1" applyBorder="1" applyAlignment="1">
      <alignment horizontal="center" vertical="center" wrapText="1"/>
    </xf>
    <xf numFmtId="0" fontId="23" fillId="36" borderId="0" xfId="0" applyFont="1" applyFill="1" applyAlignment="1" applyProtection="1">
      <alignment horizontal="left"/>
      <protection locked="0"/>
    </xf>
    <xf numFmtId="0" fontId="22" fillId="42" borderId="10" xfId="0" applyFont="1" applyFill="1" applyBorder="1" applyAlignment="1" applyProtection="1">
      <alignment horizontal="center" vertical="center"/>
    </xf>
    <xf numFmtId="0" fontId="22" fillId="42" borderId="22" xfId="0" applyFont="1" applyFill="1" applyBorder="1" applyAlignment="1" applyProtection="1">
      <alignment horizontal="center" vertical="center"/>
    </xf>
    <xf numFmtId="0" fontId="22" fillId="42" borderId="11" xfId="0" applyFont="1" applyFill="1" applyBorder="1" applyAlignment="1" applyProtection="1">
      <alignment horizontal="center" vertical="center"/>
    </xf>
    <xf numFmtId="0" fontId="36" fillId="43" borderId="10" xfId="0" applyFont="1" applyFill="1" applyBorder="1" applyAlignment="1" applyProtection="1">
      <alignment horizontal="center" vertical="center" wrapText="1"/>
    </xf>
    <xf numFmtId="0" fontId="36" fillId="43" borderId="22" xfId="0" applyFont="1" applyFill="1" applyBorder="1" applyAlignment="1" applyProtection="1">
      <alignment horizontal="center" vertical="center" wrapText="1"/>
    </xf>
    <xf numFmtId="0" fontId="36" fillId="43" borderId="11" xfId="0" applyFont="1" applyFill="1" applyBorder="1" applyAlignment="1" applyProtection="1">
      <alignment horizontal="center" vertical="center" wrapText="1"/>
    </xf>
    <xf numFmtId="0" fontId="22" fillId="37" borderId="12" xfId="0" applyFont="1" applyFill="1" applyBorder="1" applyAlignment="1">
      <alignment horizontal="center" vertical="center" wrapText="1"/>
    </xf>
    <xf numFmtId="0" fontId="22" fillId="42" borderId="23" xfId="0" applyFont="1" applyFill="1" applyBorder="1" applyAlignment="1" applyProtection="1">
      <alignment horizontal="center" vertical="center" wrapText="1"/>
    </xf>
    <xf numFmtId="0" fontId="22" fillId="42" borderId="24" xfId="0" applyFont="1" applyFill="1" applyBorder="1" applyAlignment="1" applyProtection="1">
      <alignment horizontal="center" vertical="center" wrapText="1"/>
    </xf>
    <xf numFmtId="0" fontId="22" fillId="42" borderId="25" xfId="0" applyFont="1" applyFill="1" applyBorder="1" applyAlignment="1" applyProtection="1">
      <alignment horizontal="center" vertical="center" wrapText="1"/>
    </xf>
    <xf numFmtId="0" fontId="22" fillId="37" borderId="26" xfId="0" applyFont="1" applyFill="1" applyBorder="1" applyAlignment="1">
      <alignment horizontal="center" vertical="center" wrapText="1"/>
    </xf>
    <xf numFmtId="0" fontId="22" fillId="37" borderId="27" xfId="0" applyFont="1" applyFill="1" applyBorder="1" applyAlignment="1">
      <alignment horizontal="center" vertical="center" wrapText="1"/>
    </xf>
    <xf numFmtId="0" fontId="22" fillId="42" borderId="23" xfId="0" applyFont="1" applyFill="1" applyBorder="1" applyAlignment="1" applyProtection="1">
      <alignment horizontal="center" vertical="center"/>
    </xf>
    <xf numFmtId="0" fontId="22" fillId="42" borderId="24" xfId="0" applyFont="1" applyFill="1" applyBorder="1" applyAlignment="1" applyProtection="1">
      <alignment horizontal="center" vertical="center"/>
    </xf>
    <xf numFmtId="0" fontId="22" fillId="42" borderId="25" xfId="0" applyFont="1" applyFill="1" applyBorder="1" applyAlignment="1" applyProtection="1">
      <alignment horizontal="center" vertical="center"/>
    </xf>
    <xf numFmtId="0" fontId="36" fillId="43" borderId="14" xfId="0" applyFont="1" applyFill="1" applyBorder="1" applyAlignment="1" applyProtection="1">
      <alignment horizontal="center" vertical="center" wrapText="1"/>
    </xf>
    <xf numFmtId="0" fontId="36" fillId="43" borderId="28" xfId="0" applyFont="1" applyFill="1" applyBorder="1" applyAlignment="1" applyProtection="1">
      <alignment horizontal="center" vertical="center" wrapText="1"/>
    </xf>
    <xf numFmtId="0" fontId="36" fillId="43" borderId="29" xfId="0" applyFont="1" applyFill="1" applyBorder="1" applyAlignment="1" applyProtection="1">
      <alignment horizontal="center" vertical="center" wrapText="1"/>
    </xf>
    <xf numFmtId="0" fontId="22" fillId="37" borderId="14" xfId="0" applyFont="1" applyFill="1" applyBorder="1" applyAlignment="1">
      <alignment horizontal="center" vertical="center" wrapText="1"/>
    </xf>
    <xf numFmtId="0" fontId="22" fillId="37" borderId="15" xfId="0" applyFont="1" applyFill="1" applyBorder="1" applyAlignment="1">
      <alignment horizontal="center" vertical="center" wrapText="1"/>
    </xf>
    <xf numFmtId="0" fontId="20" fillId="0" borderId="14" xfId="0" applyFont="1" applyBorder="1" applyAlignment="1">
      <alignment horizontal="left" vertical="center" wrapText="1"/>
    </xf>
    <xf numFmtId="0" fontId="20" fillId="0" borderId="15" xfId="0" applyFont="1" applyBorder="1" applyAlignment="1">
      <alignment horizontal="left" vertical="center" wrapText="1"/>
    </xf>
    <xf numFmtId="4" fontId="20" fillId="0" borderId="14" xfId="0" applyNumberFormat="1" applyFont="1" applyBorder="1" applyAlignment="1">
      <alignment horizontal="center" vertical="center" wrapText="1"/>
    </xf>
    <xf numFmtId="4" fontId="20" fillId="0" borderId="15" xfId="0" applyNumberFormat="1" applyFont="1" applyBorder="1" applyAlignment="1">
      <alignment horizontal="center" vertical="center" wrapText="1"/>
    </xf>
    <xf numFmtId="0" fontId="22" fillId="42" borderId="10" xfId="0" applyFont="1" applyFill="1" applyBorder="1" applyAlignment="1" applyProtection="1">
      <alignment horizontal="center" vertical="center" wrapText="1"/>
    </xf>
    <xf numFmtId="0" fontId="22" fillId="42" borderId="22" xfId="0" applyFont="1" applyFill="1" applyBorder="1" applyAlignment="1" applyProtection="1">
      <alignment horizontal="center" vertical="center" wrapText="1"/>
    </xf>
    <xf numFmtId="0" fontId="22" fillId="42" borderId="11" xfId="0" applyFont="1" applyFill="1" applyBorder="1" applyAlignment="1" applyProtection="1">
      <alignment horizontal="center" vertical="center" wrapText="1"/>
    </xf>
    <xf numFmtId="0" fontId="22" fillId="37" borderId="28" xfId="0" applyFont="1" applyFill="1" applyBorder="1" applyAlignment="1">
      <alignment horizontal="center" vertical="center" wrapText="1"/>
    </xf>
    <xf numFmtId="0" fontId="22" fillId="37" borderId="10" xfId="0" applyFont="1" applyFill="1" applyBorder="1" applyAlignment="1">
      <alignment horizontal="center" vertical="center" wrapText="1"/>
    </xf>
    <xf numFmtId="0" fontId="22" fillId="37" borderId="22" xfId="0" applyFont="1" applyFill="1" applyBorder="1" applyAlignment="1">
      <alignment horizontal="center" vertical="center" wrapText="1"/>
    </xf>
    <xf numFmtId="0" fontId="22" fillId="37" borderId="30" xfId="0" applyFont="1" applyFill="1" applyBorder="1" applyAlignment="1">
      <alignment horizontal="center" vertical="center" wrapText="1"/>
    </xf>
    <xf numFmtId="0" fontId="36" fillId="43" borderId="31" xfId="0" applyFont="1" applyFill="1" applyBorder="1" applyAlignment="1" applyProtection="1">
      <alignment horizontal="center" vertical="center" wrapText="1"/>
    </xf>
    <xf numFmtId="0" fontId="36" fillId="43" borderId="26" xfId="0" applyFont="1" applyFill="1" applyBorder="1" applyAlignment="1" applyProtection="1">
      <alignment horizontal="center" vertical="center" wrapText="1"/>
    </xf>
    <xf numFmtId="0" fontId="36" fillId="43" borderId="27" xfId="0" applyFont="1" applyFill="1" applyBorder="1" applyAlignment="1" applyProtection="1">
      <alignment horizontal="center" vertical="center" wrapText="1"/>
    </xf>
    <xf numFmtId="0" fontId="36" fillId="43" borderId="32" xfId="0" applyFont="1" applyFill="1" applyBorder="1" applyAlignment="1" applyProtection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20" xfId="0" applyFont="1" applyBorder="1" applyAlignment="1">
      <alignment horizontal="center" vertical="center" wrapText="1"/>
    </xf>
    <xf numFmtId="0" fontId="20" fillId="0" borderId="33" xfId="0" applyFont="1" applyBorder="1" applyAlignment="1">
      <alignment horizontal="center" vertical="center" wrapText="1"/>
    </xf>
    <xf numFmtId="0" fontId="22" fillId="37" borderId="11" xfId="0" applyFont="1" applyFill="1" applyBorder="1" applyAlignment="1">
      <alignment horizontal="center" vertical="center" wrapText="1"/>
    </xf>
    <xf numFmtId="0" fontId="23" fillId="37" borderId="12" xfId="0" applyFont="1" applyFill="1" applyBorder="1" applyAlignment="1">
      <alignment vertical="center" wrapText="1"/>
    </xf>
    <xf numFmtId="0" fontId="22" fillId="37" borderId="34" xfId="0" applyFont="1" applyFill="1" applyBorder="1" applyAlignment="1">
      <alignment horizontal="center" vertical="center" wrapText="1"/>
    </xf>
    <xf numFmtId="0" fontId="22" fillId="37" borderId="16" xfId="0" applyFont="1" applyFill="1" applyBorder="1" applyAlignment="1">
      <alignment horizontal="center" vertical="center" wrapText="1"/>
    </xf>
    <xf numFmtId="0" fontId="39" fillId="46" borderId="12" xfId="0" applyFont="1" applyFill="1" applyBorder="1" applyAlignment="1">
      <alignment horizontal="center" vertical="center" wrapText="1"/>
    </xf>
    <xf numFmtId="0" fontId="23" fillId="37" borderId="10" xfId="0" applyFont="1" applyFill="1" applyBorder="1" applyAlignment="1">
      <alignment horizontal="center" vertical="center" wrapText="1"/>
    </xf>
    <xf numFmtId="0" fontId="23" fillId="37" borderId="11" xfId="0" applyFont="1" applyFill="1" applyBorder="1" applyAlignment="1">
      <alignment horizontal="center" vertical="center" wrapText="1"/>
    </xf>
    <xf numFmtId="0" fontId="0" fillId="0" borderId="0" xfId="0" applyFont="1"/>
    <xf numFmtId="0" fontId="45" fillId="49" borderId="39" xfId="0" applyFont="1" applyFill="1" applyBorder="1" applyAlignment="1">
      <alignment horizontal="center" vertical="center" wrapText="1"/>
    </xf>
    <xf numFmtId="0" fontId="45" fillId="49" borderId="41" xfId="0" applyFont="1" applyFill="1" applyBorder="1" applyAlignment="1">
      <alignment horizontal="center" vertical="center" wrapText="1"/>
    </xf>
    <xf numFmtId="0" fontId="45" fillId="49" borderId="43" xfId="0" applyFont="1" applyFill="1" applyBorder="1" applyAlignment="1">
      <alignment horizontal="center" vertical="center" wrapText="1"/>
    </xf>
    <xf numFmtId="0" fontId="45" fillId="0" borderId="39" xfId="0" applyFont="1" applyBorder="1" applyAlignment="1">
      <alignment horizontal="center" vertical="center" wrapText="1"/>
    </xf>
    <xf numFmtId="0" fontId="45" fillId="0" borderId="41" xfId="0" applyFont="1" applyBorder="1" applyAlignment="1">
      <alignment horizontal="center" vertical="center" wrapText="1"/>
    </xf>
    <xf numFmtId="0" fontId="45" fillId="0" borderId="43" xfId="0" applyFont="1" applyBorder="1" applyAlignment="1">
      <alignment horizontal="center" vertical="center" wrapText="1"/>
    </xf>
    <xf numFmtId="0" fontId="43" fillId="52" borderId="49" xfId="0" applyFont="1" applyFill="1" applyBorder="1" applyAlignment="1">
      <alignment horizontal="center" vertical="center" wrapText="1"/>
    </xf>
    <xf numFmtId="0" fontId="43" fillId="52" borderId="50" xfId="0" applyFont="1" applyFill="1" applyBorder="1" applyAlignment="1">
      <alignment horizontal="center" vertical="center" wrapText="1"/>
    </xf>
    <xf numFmtId="0" fontId="43" fillId="52" borderId="46" xfId="0" applyFont="1" applyFill="1" applyBorder="1" applyAlignment="1">
      <alignment horizontal="center" vertical="center" wrapText="1"/>
    </xf>
    <xf numFmtId="0" fontId="23" fillId="37" borderId="12" xfId="0" applyFont="1" applyFill="1" applyBorder="1" applyAlignment="1">
      <alignment horizontal="center" vertical="center" wrapText="1"/>
    </xf>
    <xf numFmtId="4" fontId="23" fillId="37" borderId="12" xfId="0" applyNumberFormat="1" applyFont="1" applyFill="1" applyBorder="1" applyAlignment="1">
      <alignment horizontal="center" vertical="center" wrapText="1"/>
    </xf>
    <xf numFmtId="0" fontId="22" fillId="48" borderId="10" xfId="0" applyFont="1" applyFill="1" applyBorder="1" applyAlignment="1">
      <alignment horizontal="center" vertical="center" wrapText="1"/>
    </xf>
    <xf numFmtId="0" fontId="22" fillId="48" borderId="22" xfId="0" applyFont="1" applyFill="1" applyBorder="1" applyAlignment="1">
      <alignment horizontal="center" vertical="center" wrapText="1"/>
    </xf>
    <xf numFmtId="0" fontId="22" fillId="48" borderId="11" xfId="0" applyFont="1" applyFill="1" applyBorder="1" applyAlignment="1">
      <alignment horizontal="center" vertical="center" wrapText="1"/>
    </xf>
    <xf numFmtId="166" fontId="23" fillId="37" borderId="12" xfId="0" applyNumberFormat="1" applyFont="1" applyFill="1" applyBorder="1" applyAlignment="1">
      <alignment horizontal="center" vertical="center" wrapText="1"/>
    </xf>
    <xf numFmtId="0" fontId="22" fillId="48" borderId="12" xfId="0" applyFont="1" applyFill="1" applyBorder="1" applyAlignment="1">
      <alignment horizontal="center" vertical="center" wrapText="1"/>
    </xf>
    <xf numFmtId="0" fontId="42" fillId="47" borderId="14" xfId="0" applyFont="1" applyFill="1" applyBorder="1" applyAlignment="1">
      <alignment horizontal="left" vertical="center"/>
    </xf>
    <xf numFmtId="0" fontId="42" fillId="47" borderId="28" xfId="0" applyFont="1" applyFill="1" applyBorder="1" applyAlignment="1">
      <alignment horizontal="left" vertical="center"/>
    </xf>
    <xf numFmtId="0" fontId="42" fillId="47" borderId="15" xfId="0" applyFont="1" applyFill="1" applyBorder="1" applyAlignment="1">
      <alignment horizontal="left" vertical="center"/>
    </xf>
    <xf numFmtId="0" fontId="36" fillId="48" borderId="12" xfId="0" applyFont="1" applyFill="1" applyBorder="1" applyAlignment="1">
      <alignment horizontal="center" vertical="center" wrapText="1"/>
    </xf>
    <xf numFmtId="0" fontId="39" fillId="48" borderId="12" xfId="0" applyFont="1" applyFill="1" applyBorder="1" applyAlignment="1">
      <alignment horizontal="center" vertical="center" wrapText="1"/>
    </xf>
    <xf numFmtId="167" fontId="23" fillId="37" borderId="12" xfId="0" applyNumberFormat="1" applyFont="1" applyFill="1" applyBorder="1" applyAlignment="1">
      <alignment horizontal="center" vertical="center" wrapText="1"/>
    </xf>
    <xf numFmtId="0" fontId="0" fillId="0" borderId="0" xfId="0"/>
    <xf numFmtId="0" fontId="45" fillId="0" borderId="45" xfId="0" applyFont="1" applyBorder="1" applyAlignment="1">
      <alignment horizontal="center" vertical="center" wrapText="1"/>
    </xf>
    <xf numFmtId="4" fontId="21" fillId="0" borderId="0" xfId="0" applyNumberFormat="1" applyFont="1" applyAlignment="1">
      <alignment horizontal="center" vertical="center"/>
    </xf>
    <xf numFmtId="4" fontId="21" fillId="0" borderId="0" xfId="0" applyNumberFormat="1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49" fillId="0" borderId="0" xfId="0" applyFont="1" applyAlignment="1">
      <alignment vertical="center"/>
    </xf>
    <xf numFmtId="0" fontId="50" fillId="0" borderId="47" xfId="0" applyFont="1" applyBorder="1" applyAlignment="1">
      <alignment horizontal="center" wrapText="1"/>
    </xf>
  </cellXfs>
  <cellStyles count="53">
    <cellStyle name="20% - Ênfase1" xfId="18" builtinId="30" customBuiltin="1"/>
    <cellStyle name="20% - Ênfase2" xfId="22" builtinId="34" customBuiltin="1"/>
    <cellStyle name="20% - Ênfase3" xfId="26" builtinId="38" customBuiltin="1"/>
    <cellStyle name="20% - Ênfase4" xfId="30" builtinId="42" customBuiltin="1"/>
    <cellStyle name="20% - Ênfase5" xfId="34" builtinId="46" customBuiltin="1"/>
    <cellStyle name="20% - Ênfase6" xfId="38" builtinId="50" customBuiltin="1"/>
    <cellStyle name="40% - Ênfase1" xfId="19" builtinId="31" customBuiltin="1"/>
    <cellStyle name="40% - Ênfase2" xfId="23" builtinId="35" customBuiltin="1"/>
    <cellStyle name="40% - Ênfase3" xfId="27" builtinId="39" customBuiltin="1"/>
    <cellStyle name="40% - Ênfase4" xfId="31" builtinId="43" customBuiltin="1"/>
    <cellStyle name="40% - Ênfase5" xfId="35" builtinId="47" customBuiltin="1"/>
    <cellStyle name="40% - Ênfase6" xfId="39" builtinId="51" customBuiltin="1"/>
    <cellStyle name="60% - Ênfase1" xfId="20" builtinId="32" customBuiltin="1"/>
    <cellStyle name="60% - Ênfase2" xfId="24" builtinId="36" customBuiltin="1"/>
    <cellStyle name="60% - Ênfase3" xfId="28" builtinId="40" customBuiltin="1"/>
    <cellStyle name="60% - Ênfase4" xfId="32" builtinId="44" customBuiltin="1"/>
    <cellStyle name="60% - Ênfase5" xfId="36" builtinId="48" customBuiltin="1"/>
    <cellStyle name="60% - Ênfase6" xfId="40" builtinId="52" customBuiltin="1"/>
    <cellStyle name="Bom" xfId="5" builtinId="26" customBuiltin="1"/>
    <cellStyle name="Cálculo" xfId="10" builtinId="22" customBuiltin="1"/>
    <cellStyle name="Célula de Verificação" xfId="12" builtinId="23" customBuiltin="1"/>
    <cellStyle name="Célula Vinculada" xfId="11" builtinId="24" customBuiltin="1"/>
    <cellStyle name="Ênfase1" xfId="17" builtinId="29" customBuiltin="1"/>
    <cellStyle name="Ênfase2" xfId="21" builtinId="33" customBuiltin="1"/>
    <cellStyle name="Ênfase3" xfId="25" builtinId="37" customBuiltin="1"/>
    <cellStyle name="Ênfase4" xfId="29" builtinId="41" customBuiltin="1"/>
    <cellStyle name="Ênfase5" xfId="33" builtinId="45" customBuiltin="1"/>
    <cellStyle name="Ênfase6" xfId="37" builtinId="49" customBuiltin="1"/>
    <cellStyle name="Entrada" xfId="8" builtinId="20" customBuiltin="1"/>
    <cellStyle name="Incorreto" xfId="6" builtinId="27" customBuiltin="1"/>
    <cellStyle name="Moeda 2" xfId="51"/>
    <cellStyle name="Neutra" xfId="7" builtinId="28" customBuiltin="1"/>
    <cellStyle name="Normal" xfId="0" builtinId="0"/>
    <cellStyle name="Normal 2" xfId="46"/>
    <cellStyle name="Nota" xfId="14" builtinId="10" customBuiltin="1"/>
    <cellStyle name="Porcentagem" xfId="52" builtinId="5"/>
    <cellStyle name="Saída" xfId="9" builtinId="21" customBuiltin="1"/>
    <cellStyle name="Texto de Aviso" xfId="13" builtinId="11" customBuiltin="1"/>
    <cellStyle name="Texto Explicativo" xfId="15" builtinId="53" customBuiltin="1"/>
    <cellStyle name="Título 1" xfId="1" builtinId="16" customBuiltin="1"/>
    <cellStyle name="Título 2" xfId="2" builtinId="17" customBuiltin="1"/>
    <cellStyle name="Título 3" xfId="3" builtinId="18" customBuiltin="1"/>
    <cellStyle name="Título 4" xfId="4" builtinId="19" customBuiltin="1"/>
    <cellStyle name="Título 5" xfId="44"/>
    <cellStyle name="Total" xfId="16" builtinId="25" customBuiltin="1"/>
    <cellStyle name="Vírgula 2" xfId="41"/>
    <cellStyle name="Vírgula 3" xfId="43"/>
    <cellStyle name="Vírgula 3 2" xfId="49"/>
    <cellStyle name="Vírgula 4" xfId="42"/>
    <cellStyle name="Vírgula 4 2" xfId="48"/>
    <cellStyle name="Vírgula 5" xfId="45"/>
    <cellStyle name="Vírgula 5 2" xfId="50"/>
    <cellStyle name="Vírgula 6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894224</xdr:colOff>
      <xdr:row>0</xdr:row>
      <xdr:rowOff>145472</xdr:rowOff>
    </xdr:from>
    <xdr:to>
      <xdr:col>5</xdr:col>
      <xdr:colOff>817417</xdr:colOff>
      <xdr:row>4</xdr:row>
      <xdr:rowOff>30525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20304" y="145472"/>
          <a:ext cx="4982873" cy="959473"/>
        </a:xfrm>
        <a:prstGeom prst="rect">
          <a:avLst/>
        </a:prstGeom>
        <a:ln>
          <a:noFill/>
        </a:ln>
        <a:effectLst>
          <a:outerShdw sx="1000" sy="1000" algn="ctr" rotWithShape="0">
            <a:srgbClr val="000000"/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894224</xdr:colOff>
      <xdr:row>0</xdr:row>
      <xdr:rowOff>145472</xdr:rowOff>
    </xdr:from>
    <xdr:to>
      <xdr:col>7</xdr:col>
      <xdr:colOff>370607</xdr:colOff>
      <xdr:row>4</xdr:row>
      <xdr:rowOff>30525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92644" y="145472"/>
          <a:ext cx="4985643" cy="959473"/>
        </a:xfrm>
        <a:prstGeom prst="rect">
          <a:avLst/>
        </a:prstGeom>
        <a:ln>
          <a:noFill/>
        </a:ln>
        <a:effectLst>
          <a:outerShdw sx="1000" sy="1000" algn="ctr" rotWithShape="0">
            <a:srgbClr val="000000"/>
          </a:outerShdw>
        </a:effec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894224</xdr:colOff>
      <xdr:row>0</xdr:row>
      <xdr:rowOff>145472</xdr:rowOff>
    </xdr:from>
    <xdr:to>
      <xdr:col>7</xdr:col>
      <xdr:colOff>370607</xdr:colOff>
      <xdr:row>4</xdr:row>
      <xdr:rowOff>30525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92644" y="145472"/>
          <a:ext cx="4985643" cy="959473"/>
        </a:xfrm>
        <a:prstGeom prst="rect">
          <a:avLst/>
        </a:prstGeom>
        <a:ln>
          <a:noFill/>
        </a:ln>
        <a:effectLst>
          <a:outerShdw sx="1000" sy="1000" algn="ctr" rotWithShape="0">
            <a:srgbClr val="000000"/>
          </a:outerShdw>
        </a:effec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894224</xdr:colOff>
      <xdr:row>0</xdr:row>
      <xdr:rowOff>145472</xdr:rowOff>
    </xdr:from>
    <xdr:to>
      <xdr:col>7</xdr:col>
      <xdr:colOff>370607</xdr:colOff>
      <xdr:row>4</xdr:row>
      <xdr:rowOff>30525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92644" y="145472"/>
          <a:ext cx="4985643" cy="959473"/>
        </a:xfrm>
        <a:prstGeom prst="rect">
          <a:avLst/>
        </a:prstGeom>
        <a:ln>
          <a:noFill/>
        </a:ln>
        <a:effectLst>
          <a:outerShdw sx="1000" sy="1000" algn="ctr" rotWithShape="0">
            <a:srgbClr val="000000"/>
          </a:outerShdw>
        </a:effec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894224</xdr:colOff>
      <xdr:row>0</xdr:row>
      <xdr:rowOff>145472</xdr:rowOff>
    </xdr:from>
    <xdr:to>
      <xdr:col>7</xdr:col>
      <xdr:colOff>370607</xdr:colOff>
      <xdr:row>4</xdr:row>
      <xdr:rowOff>30525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92644" y="145472"/>
          <a:ext cx="4985643" cy="959473"/>
        </a:xfrm>
        <a:prstGeom prst="rect">
          <a:avLst/>
        </a:prstGeom>
        <a:ln>
          <a:noFill/>
        </a:ln>
        <a:effectLst>
          <a:outerShdw sx="1000" sy="1000" algn="ctr" rotWithShape="0">
            <a:srgbClr val="000000"/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1"/>
  <sheetViews>
    <sheetView showGridLines="0" topLeftCell="A147" workbookViewId="0">
      <selection activeCell="A2" sqref="A2:G160"/>
    </sheetView>
  </sheetViews>
  <sheetFormatPr defaultColWidth="9.140625" defaultRowHeight="24" customHeight="1" x14ac:dyDescent="0.25"/>
  <cols>
    <col min="1" max="1" width="16.7109375" style="2" customWidth="1"/>
    <col min="2" max="2" width="26" style="2" customWidth="1"/>
    <col min="3" max="3" width="15.85546875" style="2" customWidth="1"/>
    <col min="4" max="4" width="16.42578125" style="2" customWidth="1"/>
    <col min="5" max="5" width="15.140625" style="2" customWidth="1"/>
    <col min="6" max="6" width="15.28515625" style="2" customWidth="1"/>
    <col min="7" max="7" width="13" style="2" customWidth="1"/>
    <col min="8" max="16384" width="9.140625" style="2"/>
  </cols>
  <sheetData>
    <row r="1" spans="1:7" ht="15" x14ac:dyDescent="0.25">
      <c r="A1" s="1"/>
      <c r="B1" s="1"/>
      <c r="C1" s="1"/>
      <c r="D1" s="1"/>
      <c r="E1" s="1"/>
      <c r="F1" s="1"/>
      <c r="G1" s="1"/>
    </row>
    <row r="2" spans="1:7" ht="15" x14ac:dyDescent="0.25">
      <c r="A2" s="1"/>
      <c r="B2" s="1"/>
      <c r="C2" s="1"/>
      <c r="D2" s="1"/>
      <c r="E2" s="1"/>
      <c r="F2" s="1"/>
      <c r="G2" s="1"/>
    </row>
    <row r="3" spans="1:7" ht="15" x14ac:dyDescent="0.25">
      <c r="A3" s="1"/>
      <c r="B3" s="1"/>
      <c r="C3" s="1"/>
      <c r="D3" s="1"/>
      <c r="E3" s="1"/>
      <c r="F3" s="1"/>
      <c r="G3" s="1"/>
    </row>
    <row r="4" spans="1:7" ht="15" x14ac:dyDescent="0.25">
      <c r="A4" s="1"/>
      <c r="B4" s="1"/>
      <c r="C4" s="1"/>
      <c r="D4" s="1"/>
      <c r="E4" s="1"/>
      <c r="F4" s="1"/>
      <c r="G4" s="1"/>
    </row>
    <row r="5" spans="1:7" s="4" customFormat="1" ht="25.9" customHeight="1" x14ac:dyDescent="0.25">
      <c r="A5" s="3" t="s">
        <v>0</v>
      </c>
    </row>
    <row r="6" spans="1:7" s="4" customFormat="1" ht="27" customHeight="1" x14ac:dyDescent="0.25">
      <c r="A6" s="3" t="s">
        <v>1</v>
      </c>
    </row>
    <row r="7" spans="1:7" s="4" customFormat="1" ht="28.9" customHeight="1" x14ac:dyDescent="0.25">
      <c r="A7" s="3" t="s">
        <v>2</v>
      </c>
    </row>
    <row r="8" spans="1:7" s="4" customFormat="1" ht="15" x14ac:dyDescent="0.25"/>
    <row r="9" spans="1:7" s="4" customFormat="1" ht="36" customHeight="1" x14ac:dyDescent="0.2">
      <c r="A9" s="109" t="s">
        <v>3</v>
      </c>
      <c r="B9" s="110"/>
      <c r="C9" s="111"/>
      <c r="D9" s="111"/>
      <c r="E9" s="5"/>
      <c r="F9" s="5"/>
      <c r="G9" s="5"/>
    </row>
    <row r="10" spans="1:7" s="4" customFormat="1" ht="60" x14ac:dyDescent="0.2">
      <c r="A10" s="6" t="s">
        <v>4</v>
      </c>
      <c r="B10" s="6"/>
      <c r="C10" s="7"/>
      <c r="D10" s="5"/>
      <c r="E10" s="5"/>
      <c r="F10" s="5"/>
      <c r="G10" s="5"/>
    </row>
    <row r="11" spans="1:7" s="4" customFormat="1" ht="30" customHeight="1" x14ac:dyDescent="0.2">
      <c r="A11" s="6" t="s">
        <v>5</v>
      </c>
      <c r="B11" s="6" t="s">
        <v>217</v>
      </c>
      <c r="C11" s="7"/>
      <c r="D11" s="5"/>
      <c r="E11" s="5"/>
      <c r="F11" s="5"/>
      <c r="G11" s="5"/>
    </row>
    <row r="12" spans="1:7" s="4" customFormat="1" ht="90" x14ac:dyDescent="0.2">
      <c r="A12" s="6" t="s">
        <v>6</v>
      </c>
      <c r="B12" s="6" t="s">
        <v>184</v>
      </c>
      <c r="C12" s="7"/>
      <c r="D12" s="5"/>
      <c r="E12" s="5"/>
      <c r="F12" s="5"/>
      <c r="G12" s="5"/>
    </row>
    <row r="13" spans="1:7" s="4" customFormat="1" ht="45.75" thickBot="1" x14ac:dyDescent="0.25">
      <c r="A13" s="8" t="s">
        <v>7</v>
      </c>
      <c r="B13" s="9">
        <v>12</v>
      </c>
      <c r="C13" s="7"/>
      <c r="D13" s="5"/>
      <c r="E13" s="5"/>
      <c r="F13" s="5"/>
      <c r="G13" s="5"/>
    </row>
    <row r="14" spans="1:7" s="4" customFormat="1" ht="15.75" thickTop="1" x14ac:dyDescent="0.2">
      <c r="A14" s="10"/>
      <c r="B14" s="11"/>
      <c r="D14" s="5"/>
      <c r="E14" s="5"/>
      <c r="F14" s="5"/>
      <c r="G14" s="5"/>
    </row>
    <row r="15" spans="1:7" s="4" customFormat="1" ht="30" customHeight="1" x14ac:dyDescent="0.25">
      <c r="A15" s="112" t="s">
        <v>8</v>
      </c>
      <c r="B15" s="113"/>
      <c r="C15" s="12"/>
    </row>
    <row r="16" spans="1:7" s="4" customFormat="1" ht="28.15" customHeight="1" x14ac:dyDescent="0.25">
      <c r="A16" s="13" t="s">
        <v>9</v>
      </c>
      <c r="B16" s="14" t="s">
        <v>197</v>
      </c>
      <c r="C16" s="15"/>
      <c r="D16" s="12"/>
      <c r="E16" s="12"/>
      <c r="F16" s="12"/>
      <c r="G16" s="12"/>
    </row>
    <row r="17" spans="1:7" s="4" customFormat="1" ht="69.599999999999994" customHeight="1" x14ac:dyDescent="0.25">
      <c r="A17" s="6" t="s">
        <v>11</v>
      </c>
      <c r="B17" s="16">
        <v>1</v>
      </c>
      <c r="C17" s="15"/>
      <c r="D17" s="12"/>
      <c r="E17" s="12"/>
      <c r="F17" s="12"/>
      <c r="G17" s="12"/>
    </row>
    <row r="18" spans="1:7" s="4" customFormat="1" ht="37.15" customHeight="1" x14ac:dyDescent="0.25">
      <c r="A18" s="6" t="s">
        <v>13</v>
      </c>
      <c r="B18" s="16" t="s">
        <v>185</v>
      </c>
      <c r="C18" s="15"/>
      <c r="D18" s="12"/>
      <c r="E18" s="12"/>
      <c r="F18" s="12"/>
      <c r="G18" s="12"/>
    </row>
    <row r="19" spans="1:7" s="4" customFormat="1" ht="15" x14ac:dyDescent="0.25">
      <c r="A19" s="17"/>
      <c r="B19" s="17"/>
      <c r="C19" s="17"/>
    </row>
    <row r="20" spans="1:7" s="4" customFormat="1" ht="34.15" customHeight="1" x14ac:dyDescent="0.2">
      <c r="A20" s="114" t="s">
        <v>15</v>
      </c>
      <c r="B20" s="115"/>
      <c r="C20" s="18"/>
    </row>
    <row r="21" spans="1:7" s="4" customFormat="1" ht="40.5" customHeight="1" x14ac:dyDescent="0.2">
      <c r="A21" s="109" t="s">
        <v>16</v>
      </c>
      <c r="B21" s="110"/>
      <c r="C21" s="18"/>
    </row>
    <row r="22" spans="1:7" s="4" customFormat="1" ht="74.25" customHeight="1" x14ac:dyDescent="0.2">
      <c r="A22" s="6" t="s">
        <v>17</v>
      </c>
      <c r="B22" s="98" t="s">
        <v>218</v>
      </c>
      <c r="C22" s="15" t="s">
        <v>18</v>
      </c>
      <c r="D22" s="5"/>
      <c r="E22" s="5"/>
      <c r="F22" s="5"/>
    </row>
    <row r="23" spans="1:7" s="4" customFormat="1" ht="52.9" customHeight="1" x14ac:dyDescent="0.2">
      <c r="A23" s="6" t="s">
        <v>19</v>
      </c>
      <c r="B23" s="98" t="s">
        <v>219</v>
      </c>
      <c r="C23" s="15" t="s">
        <v>20</v>
      </c>
      <c r="D23" s="5"/>
      <c r="E23" s="5"/>
      <c r="F23" s="5"/>
    </row>
    <row r="24" spans="1:7" s="4" customFormat="1" ht="54" customHeight="1" x14ac:dyDescent="0.2">
      <c r="A24" s="6" t="s">
        <v>21</v>
      </c>
      <c r="B24" s="99">
        <v>1374.72</v>
      </c>
      <c r="C24" s="15" t="s">
        <v>22</v>
      </c>
      <c r="D24" s="5"/>
      <c r="E24" s="5"/>
      <c r="F24" s="5"/>
    </row>
    <row r="25" spans="1:7" s="4" customFormat="1" ht="76.900000000000006" customHeight="1" x14ac:dyDescent="0.2">
      <c r="A25" s="6" t="s">
        <v>23</v>
      </c>
      <c r="B25" s="98" t="s">
        <v>220</v>
      </c>
      <c r="C25" s="15" t="s">
        <v>24</v>
      </c>
      <c r="D25" s="20"/>
      <c r="E25" s="20"/>
      <c r="F25" s="20"/>
    </row>
    <row r="26" spans="1:7" s="4" customFormat="1" ht="55.9" customHeight="1" x14ac:dyDescent="0.2">
      <c r="A26" s="6" t="s">
        <v>25</v>
      </c>
      <c r="B26" s="100">
        <v>43466</v>
      </c>
      <c r="C26" s="15" t="s">
        <v>26</v>
      </c>
      <c r="D26" s="5"/>
      <c r="E26" s="5"/>
      <c r="F26" s="5"/>
    </row>
    <row r="27" spans="1:7" s="4" customFormat="1" ht="15" x14ac:dyDescent="0.25">
      <c r="A27" s="21" t="s">
        <v>27</v>
      </c>
      <c r="B27" s="11"/>
    </row>
    <row r="28" spans="1:7" s="4" customFormat="1" ht="15" x14ac:dyDescent="0.25">
      <c r="A28" s="21" t="s">
        <v>28</v>
      </c>
      <c r="B28" s="11"/>
    </row>
    <row r="29" spans="1:7" s="4" customFormat="1" ht="15" x14ac:dyDescent="0.25"/>
    <row r="30" spans="1:7" ht="22.5" x14ac:dyDescent="0.3">
      <c r="A30" s="116" t="s">
        <v>29</v>
      </c>
      <c r="B30" s="116"/>
      <c r="C30" s="116"/>
      <c r="D30" s="116"/>
      <c r="E30" s="116"/>
      <c r="F30" s="116"/>
      <c r="G30" s="116"/>
    </row>
    <row r="31" spans="1:7" ht="15" x14ac:dyDescent="0.25"/>
    <row r="32" spans="1:7" ht="35.450000000000003" customHeight="1" x14ac:dyDescent="0.25">
      <c r="A32" s="117" t="s">
        <v>30</v>
      </c>
      <c r="B32" s="118"/>
    </row>
    <row r="33" spans="1:7" ht="41.45" customHeight="1" x14ac:dyDescent="0.25">
      <c r="A33" s="22" t="s">
        <v>31</v>
      </c>
      <c r="B33" s="22" t="s">
        <v>32</v>
      </c>
    </row>
    <row r="34" spans="1:7" ht="24" customHeight="1" x14ac:dyDescent="0.2">
      <c r="A34" s="6" t="s">
        <v>33</v>
      </c>
      <c r="B34" s="23">
        <v>1374.72</v>
      </c>
      <c r="C34" s="108" t="s">
        <v>34</v>
      </c>
      <c r="D34" s="108"/>
      <c r="E34" s="108"/>
      <c r="F34" s="108"/>
      <c r="G34" s="108"/>
    </row>
    <row r="35" spans="1:7" ht="30" x14ac:dyDescent="0.2">
      <c r="A35" s="6" t="s">
        <v>35</v>
      </c>
      <c r="B35" s="23"/>
      <c r="C35" s="119"/>
      <c r="D35" s="119"/>
      <c r="E35" s="119"/>
      <c r="F35" s="119"/>
      <c r="G35" s="119"/>
    </row>
    <row r="36" spans="1:7" ht="30" x14ac:dyDescent="0.2">
      <c r="A36" s="6" t="s">
        <v>36</v>
      </c>
      <c r="B36" s="23"/>
      <c r="C36" s="24"/>
      <c r="D36" s="24"/>
      <c r="E36" s="24"/>
      <c r="F36" s="24"/>
      <c r="G36" s="24"/>
    </row>
    <row r="37" spans="1:7" ht="22.15" customHeight="1" x14ac:dyDescent="0.25">
      <c r="A37" s="6" t="s">
        <v>37</v>
      </c>
      <c r="B37" s="23"/>
    </row>
    <row r="38" spans="1:7" ht="30" x14ac:dyDescent="0.25">
      <c r="A38" s="6" t="s">
        <v>38</v>
      </c>
      <c r="B38" s="23"/>
    </row>
    <row r="39" spans="1:7" ht="30" x14ac:dyDescent="0.25">
      <c r="A39" s="6" t="s">
        <v>39</v>
      </c>
      <c r="B39" s="23"/>
      <c r="C39" s="25"/>
    </row>
    <row r="40" spans="1:7" ht="24" customHeight="1" x14ac:dyDescent="0.25">
      <c r="A40" s="26" t="s">
        <v>40</v>
      </c>
      <c r="B40" s="67">
        <f>SUM(B34:B39)</f>
        <v>1374.72</v>
      </c>
    </row>
    <row r="41" spans="1:7" ht="24" customHeight="1" x14ac:dyDescent="0.2">
      <c r="A41" s="28" t="s">
        <v>41</v>
      </c>
      <c r="B41" s="29"/>
    </row>
    <row r="42" spans="1:7" ht="24" customHeight="1" x14ac:dyDescent="0.2">
      <c r="A42" s="30"/>
      <c r="B42" s="29"/>
    </row>
    <row r="43" spans="1:7" ht="28.15" customHeight="1" x14ac:dyDescent="0.25">
      <c r="A43" s="120" t="s">
        <v>42</v>
      </c>
      <c r="B43" s="121"/>
      <c r="C43" s="121"/>
      <c r="D43" s="122"/>
    </row>
    <row r="44" spans="1:7" ht="31.15" customHeight="1" x14ac:dyDescent="0.25">
      <c r="A44" s="123" t="s">
        <v>43</v>
      </c>
      <c r="B44" s="124"/>
      <c r="C44" s="124"/>
      <c r="D44" s="125"/>
    </row>
    <row r="45" spans="1:7" ht="45" x14ac:dyDescent="0.25">
      <c r="A45" s="31" t="s">
        <v>44</v>
      </c>
      <c r="B45" s="31" t="s">
        <v>45</v>
      </c>
      <c r="C45" s="31" t="s">
        <v>46</v>
      </c>
      <c r="D45" s="31" t="s">
        <v>32</v>
      </c>
    </row>
    <row r="46" spans="1:7" ht="24" customHeight="1" x14ac:dyDescent="0.2">
      <c r="A46" s="6" t="s">
        <v>47</v>
      </c>
      <c r="B46" s="6" t="s">
        <v>48</v>
      </c>
      <c r="C46" s="32">
        <f>(1/12)</f>
        <v>8.3333333333333329E-2</v>
      </c>
      <c r="D46" s="43">
        <f>(B40)*C46</f>
        <v>114.56</v>
      </c>
      <c r="E46" s="108"/>
      <c r="F46" s="108"/>
      <c r="G46" s="108"/>
    </row>
    <row r="47" spans="1:7" ht="24" customHeight="1" x14ac:dyDescent="0.2">
      <c r="A47" s="6" t="s">
        <v>49</v>
      </c>
      <c r="B47" s="6" t="s">
        <v>50</v>
      </c>
      <c r="C47" s="32">
        <f>((1/11)+(1/3)/11)-0.0002</f>
        <v>0.12101212121212121</v>
      </c>
      <c r="D47" s="43">
        <f>(B40)*C47</f>
        <v>166.35778327272726</v>
      </c>
      <c r="E47" s="108"/>
      <c r="F47" s="108"/>
      <c r="G47" s="108"/>
    </row>
    <row r="48" spans="1:7" ht="24" customHeight="1" x14ac:dyDescent="0.25">
      <c r="A48" s="126" t="s">
        <v>40</v>
      </c>
      <c r="B48" s="126"/>
      <c r="C48" s="19"/>
      <c r="D48" s="35">
        <f>SUM(D46:D47)</f>
        <v>280.91778327272726</v>
      </c>
    </row>
    <row r="50" spans="1:7" ht="58.15" customHeight="1" x14ac:dyDescent="0.25">
      <c r="A50" s="127" t="s">
        <v>51</v>
      </c>
      <c r="B50" s="128"/>
      <c r="C50" s="128"/>
      <c r="D50" s="129"/>
    </row>
    <row r="51" spans="1:7" ht="30" x14ac:dyDescent="0.25">
      <c r="A51" s="36" t="s">
        <v>52</v>
      </c>
      <c r="B51" s="36" t="s">
        <v>53</v>
      </c>
      <c r="C51" s="36" t="s">
        <v>54</v>
      </c>
      <c r="D51" s="36" t="s">
        <v>32</v>
      </c>
    </row>
    <row r="52" spans="1:7" ht="22.9" customHeight="1" x14ac:dyDescent="0.25">
      <c r="A52" s="37" t="s">
        <v>47</v>
      </c>
      <c r="B52" s="37" t="s">
        <v>55</v>
      </c>
      <c r="C52" s="32">
        <v>0.2</v>
      </c>
      <c r="D52" s="43">
        <f t="shared" ref="D52:D59" si="0">($B$40+$D$48)*C52</f>
        <v>331.12755665454551</v>
      </c>
      <c r="E52" s="15"/>
      <c r="F52" s="12"/>
      <c r="G52" s="12"/>
    </row>
    <row r="53" spans="1:7" ht="22.9" customHeight="1" x14ac:dyDescent="0.25">
      <c r="A53" s="37" t="s">
        <v>49</v>
      </c>
      <c r="B53" s="37" t="s">
        <v>56</v>
      </c>
      <c r="C53" s="32">
        <v>2.5000000000000001E-2</v>
      </c>
      <c r="D53" s="43">
        <f t="shared" si="0"/>
        <v>41.390944581818189</v>
      </c>
      <c r="E53" s="15"/>
      <c r="F53" s="12"/>
      <c r="G53" s="12"/>
    </row>
    <row r="54" spans="1:7" ht="24.6" customHeight="1" x14ac:dyDescent="0.25">
      <c r="A54" s="37" t="s">
        <v>57</v>
      </c>
      <c r="B54" s="37" t="s">
        <v>58</v>
      </c>
      <c r="C54" s="39">
        <v>0.03</v>
      </c>
      <c r="D54" s="43">
        <f t="shared" si="0"/>
        <v>49.669133498181822</v>
      </c>
      <c r="E54" s="15"/>
      <c r="F54" s="12"/>
      <c r="G54" s="12"/>
    </row>
    <row r="55" spans="1:7" ht="24" customHeight="1" x14ac:dyDescent="0.25">
      <c r="A55" s="37" t="s">
        <v>59</v>
      </c>
      <c r="B55" s="37" t="s">
        <v>60</v>
      </c>
      <c r="C55" s="32">
        <v>1.4999999999999999E-2</v>
      </c>
      <c r="D55" s="43">
        <f t="shared" si="0"/>
        <v>24.834566749090911</v>
      </c>
      <c r="E55" s="15"/>
      <c r="F55" s="12"/>
      <c r="G55" s="12"/>
    </row>
    <row r="56" spans="1:7" ht="21.6" customHeight="1" x14ac:dyDescent="0.25">
      <c r="A56" s="37" t="s">
        <v>61</v>
      </c>
      <c r="B56" s="37" t="s">
        <v>62</v>
      </c>
      <c r="C56" s="32">
        <v>0.01</v>
      </c>
      <c r="D56" s="43">
        <f t="shared" si="0"/>
        <v>16.556377832727275</v>
      </c>
      <c r="E56" s="15"/>
      <c r="F56" s="12"/>
      <c r="G56" s="12"/>
    </row>
    <row r="57" spans="1:7" ht="22.9" customHeight="1" x14ac:dyDescent="0.25">
      <c r="A57" s="37" t="s">
        <v>63</v>
      </c>
      <c r="B57" s="37" t="s">
        <v>64</v>
      </c>
      <c r="C57" s="32">
        <v>6.0000000000000001E-3</v>
      </c>
      <c r="D57" s="43">
        <f t="shared" si="0"/>
        <v>9.9338266996363647</v>
      </c>
      <c r="E57" s="15"/>
      <c r="F57" s="12"/>
      <c r="G57" s="12"/>
    </row>
    <row r="58" spans="1:7" ht="26.45" customHeight="1" x14ac:dyDescent="0.25">
      <c r="A58" s="37" t="s">
        <v>65</v>
      </c>
      <c r="B58" s="37" t="s">
        <v>66</v>
      </c>
      <c r="C58" s="32">
        <v>2E-3</v>
      </c>
      <c r="D58" s="43">
        <f t="shared" si="0"/>
        <v>3.3112755665454547</v>
      </c>
      <c r="E58" s="15"/>
      <c r="F58" s="12"/>
      <c r="G58" s="12"/>
    </row>
    <row r="59" spans="1:7" ht="28.9" customHeight="1" x14ac:dyDescent="0.25">
      <c r="A59" s="37" t="s">
        <v>67</v>
      </c>
      <c r="B59" s="37" t="s">
        <v>68</v>
      </c>
      <c r="C59" s="32">
        <v>0.08</v>
      </c>
      <c r="D59" s="43">
        <f t="shared" si="0"/>
        <v>132.4510226618182</v>
      </c>
      <c r="E59" s="15"/>
      <c r="F59" s="12"/>
      <c r="G59" s="12"/>
    </row>
    <row r="60" spans="1:7" ht="27.6" customHeight="1" x14ac:dyDescent="0.25">
      <c r="A60" s="130" t="s">
        <v>40</v>
      </c>
      <c r="B60" s="131"/>
      <c r="C60" s="68">
        <f>SUM(C52:C59)</f>
        <v>0.36800000000000005</v>
      </c>
      <c r="D60" s="69">
        <f>SUM(D52:D59)</f>
        <v>609.27470424436376</v>
      </c>
    </row>
    <row r="61" spans="1:7" ht="15" x14ac:dyDescent="0.2">
      <c r="A61" s="40" t="s">
        <v>69</v>
      </c>
      <c r="B61" s="41"/>
    </row>
    <row r="62" spans="1:7" ht="15" x14ac:dyDescent="0.25">
      <c r="A62" s="28" t="s">
        <v>70</v>
      </c>
      <c r="B62" s="42"/>
      <c r="C62" s="42"/>
      <c r="D62" s="42"/>
      <c r="E62" s="42"/>
    </row>
    <row r="63" spans="1:7" ht="15" x14ac:dyDescent="0.2">
      <c r="A63" s="28" t="s">
        <v>71</v>
      </c>
    </row>
    <row r="65" spans="1:7" ht="23.45" customHeight="1" x14ac:dyDescent="0.25">
      <c r="A65" s="132" t="s">
        <v>72</v>
      </c>
      <c r="B65" s="133"/>
      <c r="C65" s="133"/>
      <c r="D65" s="133"/>
      <c r="E65" s="133"/>
      <c r="F65" s="133"/>
      <c r="G65" s="134"/>
    </row>
    <row r="66" spans="1:7" ht="28.15" customHeight="1" x14ac:dyDescent="0.25">
      <c r="A66" s="36" t="s">
        <v>73</v>
      </c>
      <c r="B66" s="135" t="s">
        <v>74</v>
      </c>
      <c r="C66" s="136"/>
      <c r="D66" s="136"/>
      <c r="E66" s="136"/>
      <c r="F66" s="136"/>
      <c r="G66" s="137"/>
    </row>
    <row r="67" spans="1:7" ht="26.45" customHeight="1" x14ac:dyDescent="0.25">
      <c r="A67" s="138"/>
      <c r="B67" s="139"/>
      <c r="C67" s="36" t="s">
        <v>75</v>
      </c>
      <c r="D67" s="36" t="s">
        <v>76</v>
      </c>
      <c r="E67" s="36" t="s">
        <v>77</v>
      </c>
      <c r="F67" s="36" t="s">
        <v>78</v>
      </c>
      <c r="G67" s="36" t="s">
        <v>79</v>
      </c>
    </row>
    <row r="68" spans="1:7" ht="24" customHeight="1" x14ac:dyDescent="0.25">
      <c r="A68" s="37" t="s">
        <v>47</v>
      </c>
      <c r="B68" s="37" t="s">
        <v>80</v>
      </c>
      <c r="C68" s="43">
        <v>3.6</v>
      </c>
      <c r="D68" s="37">
        <v>2</v>
      </c>
      <c r="E68" s="37">
        <v>22</v>
      </c>
      <c r="F68" s="43">
        <f>(B40)*6%</f>
        <v>82.483199999999997</v>
      </c>
      <c r="G68" s="70">
        <f>((C68*D68*E68)-F68)</f>
        <v>75.916800000000009</v>
      </c>
    </row>
    <row r="69" spans="1:7" ht="22.9" customHeight="1" x14ac:dyDescent="0.25">
      <c r="A69" s="140" t="s">
        <v>81</v>
      </c>
      <c r="B69" s="141"/>
      <c r="C69" s="138" t="s">
        <v>82</v>
      </c>
      <c r="D69" s="139"/>
      <c r="E69" s="36" t="s">
        <v>83</v>
      </c>
      <c r="F69" s="62" t="s">
        <v>78</v>
      </c>
      <c r="G69" s="72"/>
    </row>
    <row r="70" spans="1:7" ht="30" customHeight="1" x14ac:dyDescent="0.25">
      <c r="A70" s="104" t="s">
        <v>84</v>
      </c>
      <c r="B70" s="106"/>
      <c r="C70" s="142">
        <v>18</v>
      </c>
      <c r="D70" s="143"/>
      <c r="E70" s="37">
        <v>22</v>
      </c>
      <c r="F70" s="43">
        <f>(C70* E70)*10%</f>
        <v>39.6</v>
      </c>
      <c r="G70" s="71">
        <f>((C70*E70)-F70)</f>
        <v>356.4</v>
      </c>
    </row>
    <row r="71" spans="1:7" ht="28.15" customHeight="1" x14ac:dyDescent="0.25">
      <c r="A71" s="37" t="s">
        <v>57</v>
      </c>
      <c r="B71" s="104" t="s">
        <v>85</v>
      </c>
      <c r="C71" s="105"/>
      <c r="D71" s="105"/>
      <c r="E71" s="105"/>
      <c r="F71" s="106"/>
      <c r="G71" s="43">
        <v>6</v>
      </c>
    </row>
    <row r="72" spans="1:7" ht="28.15" customHeight="1" x14ac:dyDescent="0.25">
      <c r="A72" s="37" t="s">
        <v>59</v>
      </c>
      <c r="B72" s="104" t="s">
        <v>221</v>
      </c>
      <c r="C72" s="105"/>
      <c r="D72" s="105"/>
      <c r="E72" s="105"/>
      <c r="F72" s="106"/>
      <c r="G72" s="43">
        <v>6</v>
      </c>
    </row>
    <row r="73" spans="1:7" ht="22.15" customHeight="1" x14ac:dyDescent="0.25">
      <c r="A73" s="37" t="s">
        <v>61</v>
      </c>
      <c r="B73" s="104" t="s">
        <v>39</v>
      </c>
      <c r="C73" s="105"/>
      <c r="D73" s="105"/>
      <c r="E73" s="105"/>
      <c r="F73" s="106"/>
      <c r="G73" s="43">
        <v>0</v>
      </c>
    </row>
    <row r="74" spans="1:7" ht="34.15" customHeight="1" x14ac:dyDescent="0.25">
      <c r="A74" s="138" t="s">
        <v>40</v>
      </c>
      <c r="B74" s="147"/>
      <c r="C74" s="147"/>
      <c r="D74" s="147"/>
      <c r="E74" s="147"/>
      <c r="F74" s="139"/>
      <c r="G74" s="69">
        <f>SUM(G68,G70,G71,G72,G73)</f>
        <v>444.3168</v>
      </c>
    </row>
    <row r="75" spans="1:7" ht="30" customHeight="1" x14ac:dyDescent="0.25">
      <c r="A75" s="107" t="s">
        <v>222</v>
      </c>
      <c r="B75" s="107"/>
      <c r="C75" s="107"/>
      <c r="D75" s="107"/>
      <c r="E75" s="107"/>
      <c r="F75" s="107"/>
    </row>
    <row r="76" spans="1:7" ht="25.15" customHeight="1" x14ac:dyDescent="0.25">
      <c r="A76" s="42"/>
      <c r="B76" s="45"/>
    </row>
    <row r="77" spans="1:7" ht="40.15" customHeight="1" x14ac:dyDescent="0.25">
      <c r="A77" s="144" t="s">
        <v>86</v>
      </c>
      <c r="B77" s="145"/>
      <c r="C77" s="146"/>
    </row>
    <row r="78" spans="1:7" ht="45" x14ac:dyDescent="0.25">
      <c r="A78" s="31">
        <v>2</v>
      </c>
      <c r="B78" s="31" t="s">
        <v>87</v>
      </c>
      <c r="C78" s="31" t="s">
        <v>32</v>
      </c>
    </row>
    <row r="79" spans="1:7" ht="41.45" customHeight="1" x14ac:dyDescent="0.25">
      <c r="A79" s="6" t="s">
        <v>44</v>
      </c>
      <c r="B79" s="6" t="s">
        <v>45</v>
      </c>
      <c r="C79" s="43">
        <f>$D$48</f>
        <v>280.91778327272726</v>
      </c>
    </row>
    <row r="80" spans="1:7" ht="33.6" customHeight="1" x14ac:dyDescent="0.25">
      <c r="A80" s="6" t="s">
        <v>52</v>
      </c>
      <c r="B80" s="6" t="s">
        <v>53</v>
      </c>
      <c r="C80" s="43">
        <f>$D$60</f>
        <v>609.27470424436376</v>
      </c>
    </row>
    <row r="81" spans="1:7" ht="28.9" customHeight="1" x14ac:dyDescent="0.25">
      <c r="A81" s="6" t="s">
        <v>73</v>
      </c>
      <c r="B81" s="6" t="s">
        <v>74</v>
      </c>
      <c r="C81" s="43">
        <f>$G$74</f>
        <v>444.3168</v>
      </c>
    </row>
    <row r="82" spans="1:7" ht="36.6" customHeight="1" x14ac:dyDescent="0.25">
      <c r="A82" s="126" t="s">
        <v>40</v>
      </c>
      <c r="B82" s="126"/>
      <c r="C82" s="67">
        <f>SUM(C79:C81)</f>
        <v>1334.509287517091</v>
      </c>
    </row>
    <row r="83" spans="1:7" ht="27" customHeight="1" x14ac:dyDescent="0.25">
      <c r="A83" s="41"/>
      <c r="B83" s="41"/>
    </row>
    <row r="84" spans="1:7" ht="30.6" customHeight="1" x14ac:dyDescent="0.25">
      <c r="A84" s="144" t="s">
        <v>88</v>
      </c>
      <c r="B84" s="145"/>
      <c r="C84" s="145"/>
      <c r="D84" s="146"/>
    </row>
    <row r="85" spans="1:7" ht="30" customHeight="1" x14ac:dyDescent="0.25">
      <c r="A85" s="31">
        <v>3</v>
      </c>
      <c r="B85" s="31" t="s">
        <v>89</v>
      </c>
      <c r="C85" s="31" t="s">
        <v>46</v>
      </c>
      <c r="D85" s="31" t="s">
        <v>32</v>
      </c>
    </row>
    <row r="86" spans="1:7" ht="27.6" customHeight="1" x14ac:dyDescent="0.2">
      <c r="A86" s="6" t="s">
        <v>47</v>
      </c>
      <c r="B86" s="6" t="s">
        <v>90</v>
      </c>
      <c r="C86" s="46">
        <v>2.0199999999999999E-2</v>
      </c>
      <c r="D86" s="43">
        <f>$B$40*C86</f>
        <v>27.769344</v>
      </c>
      <c r="E86" s="15" t="s">
        <v>202</v>
      </c>
      <c r="F86" s="5"/>
      <c r="G86" s="5"/>
    </row>
    <row r="87" spans="1:7" ht="34.9" customHeight="1" x14ac:dyDescent="0.2">
      <c r="A87" s="6" t="s">
        <v>49</v>
      </c>
      <c r="B87" s="6" t="s">
        <v>91</v>
      </c>
      <c r="C87" s="46">
        <f>((8%)*(C86))</f>
        <v>1.616E-3</v>
      </c>
      <c r="D87" s="43">
        <f>$B$40*C87</f>
        <v>2.2215475200000001</v>
      </c>
      <c r="E87" s="15"/>
      <c r="F87" s="5"/>
      <c r="G87" s="5"/>
    </row>
    <row r="88" spans="1:7" ht="44.45" customHeight="1" x14ac:dyDescent="0.2">
      <c r="A88" s="6" t="s">
        <v>57</v>
      </c>
      <c r="B88" s="6" t="s">
        <v>92</v>
      </c>
      <c r="C88" s="46">
        <f>((40%+10%)*8%)*C86</f>
        <v>8.0800000000000002E-4</v>
      </c>
      <c r="D88" s="43">
        <f t="shared" ref="D88:D91" si="1">$B$40*C88</f>
        <v>1.1107737600000001</v>
      </c>
      <c r="E88" s="15"/>
      <c r="F88" s="5"/>
      <c r="G88" s="5"/>
    </row>
    <row r="89" spans="1:7" ht="34.9" customHeight="1" x14ac:dyDescent="0.2">
      <c r="A89" s="6" t="s">
        <v>59</v>
      </c>
      <c r="B89" s="6" t="s">
        <v>93</v>
      </c>
      <c r="C89" s="46">
        <v>2.0199999999999999E-2</v>
      </c>
      <c r="D89" s="43">
        <f t="shared" si="1"/>
        <v>27.769344</v>
      </c>
      <c r="E89" s="15" t="s">
        <v>202</v>
      </c>
      <c r="F89" s="5"/>
      <c r="G89" s="5"/>
    </row>
    <row r="90" spans="1:7" ht="53.45" customHeight="1" x14ac:dyDescent="0.2">
      <c r="A90" s="6" t="s">
        <v>61</v>
      </c>
      <c r="B90" s="6" t="s">
        <v>94</v>
      </c>
      <c r="C90" s="46">
        <f>((C60*C89))</f>
        <v>7.4336000000000003E-3</v>
      </c>
      <c r="D90" s="43">
        <f t="shared" si="1"/>
        <v>10.219118592000001</v>
      </c>
      <c r="E90" s="15"/>
      <c r="F90" s="5"/>
      <c r="G90" s="5"/>
    </row>
    <row r="91" spans="1:7" ht="51" customHeight="1" x14ac:dyDescent="0.2">
      <c r="A91" s="6" t="s">
        <v>63</v>
      </c>
      <c r="B91" s="6" t="s">
        <v>95</v>
      </c>
      <c r="C91" s="46">
        <f>(((40%+10%)*8%)*C89)</f>
        <v>8.0800000000000002E-4</v>
      </c>
      <c r="D91" s="43">
        <f t="shared" si="1"/>
        <v>1.1107737600000001</v>
      </c>
      <c r="E91" s="15"/>
      <c r="F91" s="5"/>
      <c r="G91" s="5"/>
    </row>
    <row r="92" spans="1:7" ht="32.450000000000003" customHeight="1" x14ac:dyDescent="0.25">
      <c r="A92" s="148" t="s">
        <v>40</v>
      </c>
      <c r="B92" s="149"/>
      <c r="C92" s="150"/>
      <c r="D92" s="73">
        <f>SUM(D86:D91)</f>
        <v>70.200901632000011</v>
      </c>
    </row>
    <row r="93" spans="1:7" ht="27.6" customHeight="1" x14ac:dyDescent="0.25">
      <c r="A93" s="41"/>
      <c r="B93" s="41"/>
      <c r="C93" s="41"/>
      <c r="D93" s="48"/>
    </row>
    <row r="94" spans="1:7" ht="39.6" customHeight="1" x14ac:dyDescent="0.25">
      <c r="A94" s="144" t="s">
        <v>96</v>
      </c>
      <c r="B94" s="145"/>
      <c r="C94" s="145"/>
      <c r="D94" s="146"/>
    </row>
    <row r="95" spans="1:7" ht="30" customHeight="1" x14ac:dyDescent="0.25">
      <c r="A95" s="151" t="s">
        <v>97</v>
      </c>
      <c r="B95" s="124"/>
      <c r="C95" s="124"/>
      <c r="D95" s="125"/>
    </row>
    <row r="96" spans="1:7" ht="31.15" customHeight="1" x14ac:dyDescent="0.25">
      <c r="A96" s="31" t="s">
        <v>98</v>
      </c>
      <c r="B96" s="31" t="s">
        <v>99</v>
      </c>
      <c r="C96" s="31" t="s">
        <v>46</v>
      </c>
      <c r="D96" s="31" t="s">
        <v>32</v>
      </c>
      <c r="E96" s="49"/>
    </row>
    <row r="97" spans="1:6" ht="33" customHeight="1" x14ac:dyDescent="0.25">
      <c r="A97" s="6" t="s">
        <v>47</v>
      </c>
      <c r="B97" s="6" t="s">
        <v>100</v>
      </c>
      <c r="C97" s="46">
        <f>(1/11)-0.00016</f>
        <v>9.0749090909090918E-2</v>
      </c>
      <c r="D97" s="43">
        <f>$B$40*C97</f>
        <v>124.75459025454546</v>
      </c>
      <c r="E97" s="49"/>
    </row>
    <row r="98" spans="1:6" ht="40.9" customHeight="1" x14ac:dyDescent="0.25">
      <c r="A98" s="6" t="s">
        <v>49</v>
      </c>
      <c r="B98" s="6" t="s">
        <v>101</v>
      </c>
      <c r="C98" s="46">
        <v>5.5999999999999999E-3</v>
      </c>
      <c r="D98" s="43">
        <f>$B$40*C98</f>
        <v>7.6984320000000004</v>
      </c>
      <c r="E98" s="49"/>
    </row>
    <row r="99" spans="1:6" ht="36" customHeight="1" x14ac:dyDescent="0.25">
      <c r="A99" s="6" t="s">
        <v>57</v>
      </c>
      <c r="B99" s="6" t="s">
        <v>102</v>
      </c>
      <c r="C99" s="46">
        <v>5.9999999999999995E-4</v>
      </c>
      <c r="D99" s="43">
        <f t="shared" ref="D99:D102" si="2">$B$40*C99</f>
        <v>0.8248319999999999</v>
      </c>
      <c r="E99" s="49"/>
    </row>
    <row r="100" spans="1:6" ht="46.15" customHeight="1" x14ac:dyDescent="0.25">
      <c r="A100" s="6" t="s">
        <v>59</v>
      </c>
      <c r="B100" s="6" t="s">
        <v>103</v>
      </c>
      <c r="C100" s="46">
        <v>8.9999999999999998E-4</v>
      </c>
      <c r="D100" s="43">
        <f t="shared" si="2"/>
        <v>1.2372479999999999</v>
      </c>
      <c r="E100" s="49"/>
    </row>
    <row r="101" spans="1:6" ht="38.450000000000003" customHeight="1" x14ac:dyDescent="0.25">
      <c r="A101" s="6" t="s">
        <v>61</v>
      </c>
      <c r="B101" s="6" t="s">
        <v>104</v>
      </c>
      <c r="C101" s="46">
        <v>6.8999999999999999E-3</v>
      </c>
      <c r="D101" s="43">
        <f t="shared" si="2"/>
        <v>9.4855680000000007</v>
      </c>
      <c r="E101" s="49"/>
    </row>
    <row r="102" spans="1:6" ht="43.5" customHeight="1" x14ac:dyDescent="0.25">
      <c r="A102" s="6" t="s">
        <v>63</v>
      </c>
      <c r="B102" s="6" t="s">
        <v>105</v>
      </c>
      <c r="C102" s="46">
        <v>0</v>
      </c>
      <c r="D102" s="43">
        <f t="shared" si="2"/>
        <v>0</v>
      </c>
      <c r="E102" s="49"/>
    </row>
    <row r="103" spans="1:6" ht="40.9" customHeight="1" x14ac:dyDescent="0.25">
      <c r="A103" s="126" t="s">
        <v>40</v>
      </c>
      <c r="B103" s="126"/>
      <c r="C103" s="31"/>
      <c r="D103" s="47">
        <f>SUM(D97:D102)</f>
        <v>144.00067025454544</v>
      </c>
      <c r="E103" s="49"/>
    </row>
    <row r="104" spans="1:6" ht="24.6" customHeight="1" x14ac:dyDescent="0.25">
      <c r="A104" s="41"/>
      <c r="B104" s="41"/>
      <c r="C104" s="41"/>
      <c r="D104" s="48"/>
      <c r="E104" s="49"/>
    </row>
    <row r="105" spans="1:6" ht="26.45" customHeight="1" x14ac:dyDescent="0.25">
      <c r="A105" s="152" t="s">
        <v>106</v>
      </c>
      <c r="B105" s="153"/>
      <c r="C105" s="153"/>
      <c r="D105" s="154"/>
      <c r="E105" s="49"/>
    </row>
    <row r="106" spans="1:6" ht="30" x14ac:dyDescent="0.25">
      <c r="A106" s="31" t="s">
        <v>107</v>
      </c>
      <c r="B106" s="31" t="s">
        <v>108</v>
      </c>
      <c r="C106" s="31" t="s">
        <v>46</v>
      </c>
      <c r="D106" s="31" t="s">
        <v>32</v>
      </c>
      <c r="E106" s="48"/>
      <c r="F106" s="49"/>
    </row>
    <row r="107" spans="1:6" ht="45" x14ac:dyDescent="0.25">
      <c r="A107" s="6" t="s">
        <v>47</v>
      </c>
      <c r="B107" s="6" t="s">
        <v>109</v>
      </c>
      <c r="C107" s="50"/>
      <c r="D107" s="43">
        <f>(B34+B35+B36)*C107</f>
        <v>0</v>
      </c>
      <c r="E107" s="48"/>
      <c r="F107" s="49"/>
    </row>
    <row r="108" spans="1:6" ht="31.15" customHeight="1" x14ac:dyDescent="0.25">
      <c r="A108" s="126" t="s">
        <v>40</v>
      </c>
      <c r="B108" s="126"/>
      <c r="C108" s="31"/>
      <c r="D108" s="47">
        <f>$D$107</f>
        <v>0</v>
      </c>
    </row>
    <row r="109" spans="1:6" ht="15" x14ac:dyDescent="0.25">
      <c r="A109" s="41"/>
      <c r="B109" s="41"/>
      <c r="C109" s="41"/>
      <c r="D109" s="51"/>
    </row>
    <row r="110" spans="1:6" ht="40.15" customHeight="1" x14ac:dyDescent="0.25">
      <c r="A110" s="144" t="s">
        <v>110</v>
      </c>
      <c r="B110" s="145"/>
      <c r="C110" s="146"/>
      <c r="D110" s="51"/>
    </row>
    <row r="111" spans="1:6" ht="30" x14ac:dyDescent="0.25">
      <c r="A111" s="31">
        <v>4</v>
      </c>
      <c r="B111" s="31" t="s">
        <v>111</v>
      </c>
      <c r="C111" s="31" t="s">
        <v>32</v>
      </c>
      <c r="D111" s="51"/>
    </row>
    <row r="112" spans="1:6" ht="30" x14ac:dyDescent="0.25">
      <c r="A112" s="6" t="s">
        <v>98</v>
      </c>
      <c r="B112" s="6" t="s">
        <v>99</v>
      </c>
      <c r="C112" s="52">
        <f>$D$103</f>
        <v>144.00067025454544</v>
      </c>
      <c r="D112" s="51"/>
    </row>
    <row r="113" spans="1:5" ht="30.6" customHeight="1" x14ac:dyDescent="0.25">
      <c r="A113" s="6" t="s">
        <v>107</v>
      </c>
      <c r="B113" s="6" t="s">
        <v>112</v>
      </c>
      <c r="C113" s="52">
        <f>$D$107</f>
        <v>0</v>
      </c>
      <c r="D113" s="51"/>
    </row>
    <row r="114" spans="1:5" ht="35.450000000000003" customHeight="1" x14ac:dyDescent="0.25">
      <c r="A114" s="126" t="s">
        <v>40</v>
      </c>
      <c r="B114" s="126"/>
      <c r="C114" s="73">
        <f>SUM(C112:C113)</f>
        <v>144.00067025454544</v>
      </c>
      <c r="D114" s="51"/>
    </row>
    <row r="115" spans="1:5" ht="15" x14ac:dyDescent="0.25">
      <c r="A115" s="41"/>
      <c r="B115" s="41"/>
      <c r="C115" s="48"/>
      <c r="D115" s="51"/>
    </row>
    <row r="116" spans="1:5" ht="30.6" customHeight="1" x14ac:dyDescent="0.25">
      <c r="A116" s="144" t="s">
        <v>113</v>
      </c>
      <c r="B116" s="145"/>
      <c r="C116" s="146"/>
      <c r="D116" s="51"/>
    </row>
    <row r="117" spans="1:5" ht="25.15" customHeight="1" x14ac:dyDescent="0.25">
      <c r="A117" s="31">
        <v>5</v>
      </c>
      <c r="B117" s="31" t="s">
        <v>114</v>
      </c>
      <c r="C117" s="31" t="s">
        <v>32</v>
      </c>
      <c r="D117" s="51"/>
    </row>
    <row r="118" spans="1:5" ht="24" customHeight="1" x14ac:dyDescent="0.25">
      <c r="A118" s="6" t="s">
        <v>47</v>
      </c>
      <c r="B118" s="6" t="s">
        <v>115</v>
      </c>
      <c r="C118" s="6">
        <v>149.47999999999999</v>
      </c>
      <c r="D118" s="54"/>
    </row>
    <row r="119" spans="1:5" ht="23.45" customHeight="1" x14ac:dyDescent="0.25">
      <c r="A119" s="6" t="s">
        <v>49</v>
      </c>
      <c r="B119" s="6" t="s">
        <v>116</v>
      </c>
      <c r="C119" s="83">
        <v>0</v>
      </c>
      <c r="D119" s="54"/>
    </row>
    <row r="120" spans="1:5" ht="23.45" customHeight="1" x14ac:dyDescent="0.25">
      <c r="A120" s="6" t="s">
        <v>57</v>
      </c>
      <c r="B120" s="6" t="s">
        <v>117</v>
      </c>
      <c r="C120" s="53">
        <v>0</v>
      </c>
      <c r="D120" s="51"/>
    </row>
    <row r="121" spans="1:5" ht="21" customHeight="1" x14ac:dyDescent="0.25">
      <c r="A121" s="6" t="s">
        <v>59</v>
      </c>
      <c r="B121" s="6" t="s">
        <v>39</v>
      </c>
      <c r="C121" s="53">
        <v>0</v>
      </c>
      <c r="D121" s="51"/>
    </row>
    <row r="122" spans="1:5" ht="36" customHeight="1" x14ac:dyDescent="0.25">
      <c r="A122" s="126" t="s">
        <v>40</v>
      </c>
      <c r="B122" s="126"/>
      <c r="C122" s="74">
        <f>SUM(C118:C121)</f>
        <v>149.47999999999999</v>
      </c>
      <c r="D122" s="51"/>
    </row>
    <row r="123" spans="1:5" ht="15" x14ac:dyDescent="0.25">
      <c r="A123" s="55" t="s">
        <v>118</v>
      </c>
      <c r="B123" s="45"/>
      <c r="C123" s="45"/>
      <c r="D123" s="51"/>
    </row>
    <row r="124" spans="1:5" ht="15" x14ac:dyDescent="0.25">
      <c r="A124" s="56"/>
      <c r="B124" s="45"/>
      <c r="C124" s="45"/>
      <c r="D124" s="51"/>
    </row>
    <row r="125" spans="1:5" ht="25.15" customHeight="1" x14ac:dyDescent="0.25">
      <c r="A125" s="144" t="s">
        <v>119</v>
      </c>
      <c r="B125" s="145"/>
      <c r="C125" s="145"/>
      <c r="D125" s="146"/>
    </row>
    <row r="126" spans="1:5" ht="34.9" customHeight="1" x14ac:dyDescent="0.25">
      <c r="A126" s="31">
        <v>6</v>
      </c>
      <c r="B126" s="31" t="s">
        <v>120</v>
      </c>
      <c r="C126" s="31" t="s">
        <v>54</v>
      </c>
      <c r="D126" s="31" t="s">
        <v>32</v>
      </c>
    </row>
    <row r="127" spans="1:5" ht="27" customHeight="1" x14ac:dyDescent="0.25">
      <c r="A127" s="6" t="s">
        <v>47</v>
      </c>
      <c r="B127" s="6" t="s">
        <v>121</v>
      </c>
      <c r="C127" s="46">
        <v>5.8099999999999999E-2</v>
      </c>
      <c r="D127" s="43">
        <f>($B$40+$C$82+$D$92+$C$114+$C$122)*C127</f>
        <v>178.53612093135129</v>
      </c>
      <c r="E127" s="54" t="s">
        <v>198</v>
      </c>
    </row>
    <row r="128" spans="1:5" ht="27" customHeight="1" x14ac:dyDescent="0.25">
      <c r="A128" s="6" t="s">
        <v>49</v>
      </c>
      <c r="B128" s="6" t="s">
        <v>122</v>
      </c>
      <c r="C128" s="46">
        <v>7.1999999999999995E-2</v>
      </c>
      <c r="D128" s="43">
        <f>($B$40+$C$82+$D$92+$C$114+$C$122+$D$127)*C128</f>
        <v>234.10418258411912</v>
      </c>
      <c r="E128" s="54" t="s">
        <v>198</v>
      </c>
    </row>
    <row r="129" spans="1:7" ht="30.6" customHeight="1" x14ac:dyDescent="0.25">
      <c r="A129" s="6" t="s">
        <v>57</v>
      </c>
      <c r="B129" s="156" t="s">
        <v>123</v>
      </c>
      <c r="C129" s="157"/>
      <c r="D129" s="158"/>
      <c r="E129" s="195" t="s">
        <v>231</v>
      </c>
      <c r="G129" s="194">
        <f>((C147+D127+D128)/0.9135)</f>
        <v>3815.6006162223393</v>
      </c>
    </row>
    <row r="130" spans="1:7" ht="31.15" customHeight="1" x14ac:dyDescent="0.25">
      <c r="A130" s="159" t="s">
        <v>124</v>
      </c>
      <c r="B130" s="2" t="s">
        <v>125</v>
      </c>
      <c r="C130" s="46">
        <v>6.4999999999999997E-3</v>
      </c>
      <c r="D130" s="43">
        <f>($G$129)*C130</f>
        <v>24.801404005445203</v>
      </c>
    </row>
    <row r="131" spans="1:7" ht="31.15" customHeight="1" x14ac:dyDescent="0.25">
      <c r="A131" s="160"/>
      <c r="B131" s="6" t="s">
        <v>126</v>
      </c>
      <c r="C131" s="46">
        <v>0.03</v>
      </c>
      <c r="D131" s="43">
        <f>($G$129)*C131</f>
        <v>114.46801848667018</v>
      </c>
    </row>
    <row r="132" spans="1:7" ht="39.6" customHeight="1" x14ac:dyDescent="0.25">
      <c r="A132" s="6" t="s">
        <v>127</v>
      </c>
      <c r="B132" s="2" t="s">
        <v>128</v>
      </c>
      <c r="C132" s="46">
        <v>0.05</v>
      </c>
      <c r="D132" s="43">
        <f>($G$129)*C132</f>
        <v>190.78003081111697</v>
      </c>
    </row>
    <row r="133" spans="1:7" ht="29.45" customHeight="1" x14ac:dyDescent="0.25">
      <c r="A133" s="148" t="s">
        <v>40</v>
      </c>
      <c r="B133" s="149"/>
      <c r="C133" s="161"/>
      <c r="D133" s="75">
        <f>SUM(D127:D128,D130:D132)</f>
        <v>742.68975681870268</v>
      </c>
    </row>
    <row r="134" spans="1:7" ht="15" x14ac:dyDescent="0.25">
      <c r="A134" s="55" t="s">
        <v>129</v>
      </c>
      <c r="B134" s="45"/>
      <c r="C134" s="45"/>
      <c r="D134" s="45"/>
    </row>
    <row r="135" spans="1:7" ht="15" x14ac:dyDescent="0.25">
      <c r="A135" s="55" t="s">
        <v>130</v>
      </c>
      <c r="B135" s="45"/>
      <c r="C135" s="45"/>
      <c r="D135" s="45"/>
    </row>
    <row r="136" spans="1:7" ht="15" x14ac:dyDescent="0.25">
      <c r="A136" s="196" t="s">
        <v>186</v>
      </c>
      <c r="B136" s="45"/>
      <c r="C136" s="45"/>
      <c r="D136" s="45"/>
    </row>
    <row r="137" spans="1:7" ht="15" x14ac:dyDescent="0.25">
      <c r="A137" s="55" t="s">
        <v>199</v>
      </c>
      <c r="B137" s="82"/>
      <c r="C137" s="82"/>
      <c r="D137" s="82"/>
    </row>
    <row r="138" spans="1:7" ht="19.149999999999999" customHeight="1" x14ac:dyDescent="0.25">
      <c r="A138" s="57"/>
      <c r="B138" s="45"/>
      <c r="C138" s="45"/>
      <c r="D138" s="45"/>
    </row>
    <row r="139" spans="1:7" ht="30.75" customHeight="1" x14ac:dyDescent="0.25">
      <c r="A139" s="144" t="s">
        <v>131</v>
      </c>
      <c r="B139" s="145"/>
      <c r="C139" s="146"/>
      <c r="D139" s="45"/>
    </row>
    <row r="140" spans="1:7" ht="40.5" customHeight="1" x14ac:dyDescent="0.25">
      <c r="A140" s="162"/>
      <c r="B140" s="163" t="s">
        <v>132</v>
      </c>
      <c r="C140" s="126" t="s">
        <v>133</v>
      </c>
      <c r="D140" s="45"/>
    </row>
    <row r="141" spans="1:7" ht="24.6" customHeight="1" x14ac:dyDescent="0.25">
      <c r="A141" s="162"/>
      <c r="B141" s="164"/>
      <c r="C141" s="126"/>
      <c r="D141" s="45"/>
    </row>
    <row r="142" spans="1:7" ht="38.450000000000003" customHeight="1" x14ac:dyDescent="0.25">
      <c r="A142" s="6" t="s">
        <v>47</v>
      </c>
      <c r="B142" s="6" t="s">
        <v>30</v>
      </c>
      <c r="C142" s="52">
        <f>$B$40</f>
        <v>1374.72</v>
      </c>
      <c r="D142" s="45"/>
    </row>
    <row r="143" spans="1:7" ht="50.45" customHeight="1" x14ac:dyDescent="0.25">
      <c r="A143" s="6" t="s">
        <v>49</v>
      </c>
      <c r="B143" s="6" t="s">
        <v>42</v>
      </c>
      <c r="C143" s="52">
        <f>$C$82</f>
        <v>1334.509287517091</v>
      </c>
      <c r="D143" s="45"/>
    </row>
    <row r="144" spans="1:7" ht="37.15" customHeight="1" x14ac:dyDescent="0.25">
      <c r="A144" s="6" t="s">
        <v>57</v>
      </c>
      <c r="B144" s="6" t="s">
        <v>88</v>
      </c>
      <c r="C144" s="52">
        <f>$D$92</f>
        <v>70.200901632000011</v>
      </c>
      <c r="D144" s="45"/>
    </row>
    <row r="145" spans="1:5" ht="56.45" customHeight="1" x14ac:dyDescent="0.25">
      <c r="A145" s="6" t="s">
        <v>59</v>
      </c>
      <c r="B145" s="6" t="s">
        <v>96</v>
      </c>
      <c r="C145" s="52">
        <f>$C$114</f>
        <v>144.00067025454544</v>
      </c>
      <c r="D145" s="45"/>
    </row>
    <row r="146" spans="1:5" ht="34.9" customHeight="1" x14ac:dyDescent="0.25">
      <c r="A146" s="6" t="s">
        <v>61</v>
      </c>
      <c r="B146" s="6" t="s">
        <v>113</v>
      </c>
      <c r="C146" s="58">
        <f>$C$122</f>
        <v>149.47999999999999</v>
      </c>
      <c r="D146" s="45"/>
    </row>
    <row r="147" spans="1:5" ht="33" customHeight="1" x14ac:dyDescent="0.25">
      <c r="A147" s="155" t="s">
        <v>134</v>
      </c>
      <c r="B147" s="155"/>
      <c r="C147" s="52">
        <f>SUM(C142:C146)</f>
        <v>3072.9108594036366</v>
      </c>
      <c r="D147" s="45"/>
    </row>
    <row r="148" spans="1:5" ht="43.9" customHeight="1" x14ac:dyDescent="0.25">
      <c r="A148" s="6" t="s">
        <v>63</v>
      </c>
      <c r="B148" s="6" t="s">
        <v>119</v>
      </c>
      <c r="C148" s="52">
        <f>$D$133</f>
        <v>742.68975681870268</v>
      </c>
      <c r="D148" s="45"/>
    </row>
    <row r="149" spans="1:5" ht="37.15" customHeight="1" x14ac:dyDescent="0.25">
      <c r="A149" s="165" t="s">
        <v>135</v>
      </c>
      <c r="B149" s="165"/>
      <c r="C149" s="59">
        <f>SUM(C147:C148)</f>
        <v>3815.6006162223393</v>
      </c>
      <c r="D149" s="45"/>
    </row>
    <row r="150" spans="1:5" ht="28.15" customHeight="1" x14ac:dyDescent="0.25">
      <c r="A150" s="60"/>
    </row>
    <row r="151" spans="1:5" ht="28.9" customHeight="1" x14ac:dyDescent="0.25">
      <c r="A151" s="144" t="s">
        <v>136</v>
      </c>
      <c r="B151" s="145"/>
      <c r="C151" s="145"/>
      <c r="D151" s="145"/>
      <c r="E151" s="145"/>
    </row>
    <row r="152" spans="1:5" ht="45" x14ac:dyDescent="0.25">
      <c r="A152" s="126" t="s">
        <v>137</v>
      </c>
      <c r="B152" s="126"/>
      <c r="C152" s="31" t="s">
        <v>187</v>
      </c>
      <c r="D152" s="31" t="s">
        <v>188</v>
      </c>
      <c r="E152" s="31" t="s">
        <v>189</v>
      </c>
    </row>
    <row r="153" spans="1:5" ht="28.9" customHeight="1" x14ac:dyDescent="0.25">
      <c r="A153" s="126" t="s">
        <v>139</v>
      </c>
      <c r="B153" s="126"/>
      <c r="C153" s="31" t="s">
        <v>140</v>
      </c>
      <c r="D153" s="31" t="s">
        <v>141</v>
      </c>
      <c r="E153" s="31" t="s">
        <v>142</v>
      </c>
    </row>
    <row r="154" spans="1:5" ht="34.9" customHeight="1" x14ac:dyDescent="0.25">
      <c r="A154" s="166" t="str">
        <f t="shared" ref="A154" si="3">$B$18</f>
        <v>Auxiliar administrativo I</v>
      </c>
      <c r="B154" s="167"/>
      <c r="C154" s="33">
        <f>$C$149</f>
        <v>3815.6006162223393</v>
      </c>
      <c r="D154" s="19">
        <v>1</v>
      </c>
      <c r="E154" s="33">
        <f>C154*D154</f>
        <v>3815.6006162223393</v>
      </c>
    </row>
    <row r="155" spans="1:5" ht="20.45" customHeight="1" x14ac:dyDescent="0.25">
      <c r="A155" s="45"/>
      <c r="B155" s="168"/>
      <c r="C155" s="168"/>
      <c r="D155" s="168"/>
      <c r="E155" s="168"/>
    </row>
    <row r="156" spans="1:5" ht="34.15" customHeight="1" x14ac:dyDescent="0.25">
      <c r="A156" s="144" t="s">
        <v>143</v>
      </c>
      <c r="B156" s="146"/>
    </row>
    <row r="157" spans="1:5" ht="23.45" customHeight="1" x14ac:dyDescent="0.25">
      <c r="A157" s="31" t="s">
        <v>144</v>
      </c>
      <c r="B157" s="31" t="s">
        <v>145</v>
      </c>
    </row>
    <row r="158" spans="1:5" ht="55.15" customHeight="1" x14ac:dyDescent="0.25">
      <c r="A158" s="31" t="s">
        <v>146</v>
      </c>
      <c r="B158" s="35">
        <f>$E$154</f>
        <v>3815.6006162223393</v>
      </c>
    </row>
    <row r="159" spans="1:5" ht="60" x14ac:dyDescent="0.25">
      <c r="A159" s="31" t="s">
        <v>147</v>
      </c>
      <c r="B159" s="19">
        <v>12</v>
      </c>
    </row>
    <row r="160" spans="1:5" ht="47.45" customHeight="1" x14ac:dyDescent="0.25">
      <c r="A160" s="31" t="s">
        <v>148</v>
      </c>
      <c r="B160" s="35">
        <f>ROUNDDOWN((B158*B159),1)</f>
        <v>45787.199999999997</v>
      </c>
    </row>
    <row r="161" spans="1:3" ht="15" x14ac:dyDescent="0.25">
      <c r="A161" s="61"/>
      <c r="B161"/>
      <c r="C161"/>
    </row>
  </sheetData>
  <mergeCells count="57">
    <mergeCell ref="A30:G30"/>
    <mergeCell ref="A156:B156"/>
    <mergeCell ref="A149:B149"/>
    <mergeCell ref="A151:E151"/>
    <mergeCell ref="A152:B152"/>
    <mergeCell ref="A153:B153"/>
    <mergeCell ref="A154:B154"/>
    <mergeCell ref="B155:E155"/>
    <mergeCell ref="A147:B147"/>
    <mergeCell ref="A114:B114"/>
    <mergeCell ref="A116:C116"/>
    <mergeCell ref="A122:B122"/>
    <mergeCell ref="A125:D125"/>
    <mergeCell ref="B129:D129"/>
    <mergeCell ref="A130:A131"/>
    <mergeCell ref="A133:C133"/>
    <mergeCell ref="A139:C139"/>
    <mergeCell ref="A140:A141"/>
    <mergeCell ref="B140:B141"/>
    <mergeCell ref="C140:C141"/>
    <mergeCell ref="A110:C110"/>
    <mergeCell ref="B73:F73"/>
    <mergeCell ref="A74:F74"/>
    <mergeCell ref="A77:C77"/>
    <mergeCell ref="A82:B82"/>
    <mergeCell ref="A84:D84"/>
    <mergeCell ref="A92:C92"/>
    <mergeCell ref="A94:D94"/>
    <mergeCell ref="A95:D95"/>
    <mergeCell ref="A103:B103"/>
    <mergeCell ref="A105:D105"/>
    <mergeCell ref="A108:B108"/>
    <mergeCell ref="A67:B67"/>
    <mergeCell ref="A69:B69"/>
    <mergeCell ref="C69:D69"/>
    <mergeCell ref="A70:B70"/>
    <mergeCell ref="C70:D70"/>
    <mergeCell ref="A48:B48"/>
    <mergeCell ref="A50:D50"/>
    <mergeCell ref="A60:B60"/>
    <mergeCell ref="A65:G65"/>
    <mergeCell ref="B66:G66"/>
    <mergeCell ref="B72:F72"/>
    <mergeCell ref="A75:F75"/>
    <mergeCell ref="E46:G46"/>
    <mergeCell ref="A9:B9"/>
    <mergeCell ref="C9:D9"/>
    <mergeCell ref="A15:B15"/>
    <mergeCell ref="A20:B20"/>
    <mergeCell ref="A21:B21"/>
    <mergeCell ref="A32:B32"/>
    <mergeCell ref="C34:G34"/>
    <mergeCell ref="C35:G35"/>
    <mergeCell ref="A43:D43"/>
    <mergeCell ref="A44:D44"/>
    <mergeCell ref="B71:F71"/>
    <mergeCell ref="E47:G47"/>
  </mergeCells>
  <pageMargins left="0.51181102362204722" right="0.51181102362204722" top="0.78740157480314965" bottom="0.78740157480314965" header="0.31496062992125984" footer="0.31496062992125984"/>
  <pageSetup paperSize="9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0"/>
  <sheetViews>
    <sheetView showGridLines="0" topLeftCell="A146" workbookViewId="0">
      <selection sqref="A1:H159"/>
    </sheetView>
  </sheetViews>
  <sheetFormatPr defaultColWidth="9.140625" defaultRowHeight="24" customHeight="1" x14ac:dyDescent="0.25"/>
  <cols>
    <col min="1" max="1" width="14.5703125" style="2" customWidth="1"/>
    <col min="2" max="2" width="23.28515625" style="2" customWidth="1"/>
    <col min="3" max="3" width="13.28515625" style="2" customWidth="1"/>
    <col min="4" max="4" width="14" style="2" customWidth="1"/>
    <col min="5" max="6" width="12.28515625" style="2" customWidth="1"/>
    <col min="7" max="7" width="13" style="2" customWidth="1"/>
    <col min="8" max="16384" width="9.140625" style="2"/>
  </cols>
  <sheetData>
    <row r="1" spans="1:8" ht="15" x14ac:dyDescent="0.25">
      <c r="A1" s="1"/>
      <c r="B1" s="1"/>
      <c r="C1" s="1"/>
      <c r="D1" s="1"/>
      <c r="E1" s="1"/>
      <c r="F1" s="1"/>
      <c r="G1" s="1"/>
      <c r="H1" s="1"/>
    </row>
    <row r="2" spans="1:8" ht="15" x14ac:dyDescent="0.25">
      <c r="A2" s="1"/>
      <c r="B2" s="1"/>
      <c r="C2" s="1"/>
      <c r="D2" s="1"/>
      <c r="E2" s="1"/>
      <c r="F2" s="1"/>
      <c r="G2" s="1"/>
      <c r="H2" s="1"/>
    </row>
    <row r="3" spans="1:8" ht="15" x14ac:dyDescent="0.25">
      <c r="A3" s="1"/>
      <c r="B3" s="1"/>
      <c r="C3" s="1"/>
      <c r="D3" s="1"/>
      <c r="E3" s="1"/>
      <c r="F3" s="1"/>
      <c r="G3" s="1"/>
      <c r="H3" s="1"/>
    </row>
    <row r="4" spans="1:8" ht="15" x14ac:dyDescent="0.25">
      <c r="A4" s="1"/>
      <c r="B4" s="1"/>
      <c r="C4" s="1"/>
      <c r="D4" s="1"/>
      <c r="E4" s="1"/>
      <c r="F4" s="1"/>
      <c r="G4" s="1"/>
      <c r="H4" s="1"/>
    </row>
    <row r="5" spans="1:8" s="4" customFormat="1" ht="15" x14ac:dyDescent="0.25">
      <c r="A5" s="3" t="s">
        <v>0</v>
      </c>
    </row>
    <row r="6" spans="1:8" s="4" customFormat="1" ht="31.9" customHeight="1" x14ac:dyDescent="0.25">
      <c r="A6" s="3" t="s">
        <v>1</v>
      </c>
    </row>
    <row r="7" spans="1:8" s="4" customFormat="1" ht="34.15" customHeight="1" x14ac:dyDescent="0.25">
      <c r="A7" s="3" t="s">
        <v>2</v>
      </c>
    </row>
    <row r="8" spans="1:8" s="4" customFormat="1" ht="15" x14ac:dyDescent="0.25"/>
    <row r="9" spans="1:8" s="4" customFormat="1" ht="39.6" customHeight="1" x14ac:dyDescent="0.2">
      <c r="A9" s="109" t="s">
        <v>3</v>
      </c>
      <c r="B9" s="110"/>
      <c r="C9" s="111"/>
      <c r="D9" s="111"/>
      <c r="E9" s="5"/>
      <c r="F9" s="5"/>
      <c r="G9" s="5"/>
      <c r="H9" s="5"/>
    </row>
    <row r="10" spans="1:8" s="4" customFormat="1" ht="60" x14ac:dyDescent="0.2">
      <c r="A10" s="6" t="s">
        <v>4</v>
      </c>
      <c r="B10" s="6"/>
      <c r="C10" s="7"/>
      <c r="D10" s="5"/>
      <c r="E10" s="5"/>
      <c r="F10" s="5"/>
      <c r="G10" s="5"/>
      <c r="H10" s="5"/>
    </row>
    <row r="11" spans="1:8" s="4" customFormat="1" ht="36" customHeight="1" x14ac:dyDescent="0.2">
      <c r="A11" s="6" t="s">
        <v>5</v>
      </c>
      <c r="B11" s="6" t="s">
        <v>217</v>
      </c>
      <c r="C11" s="7"/>
      <c r="D11" s="5"/>
      <c r="E11" s="5"/>
      <c r="F11" s="5"/>
      <c r="G11" s="5"/>
      <c r="H11" s="5"/>
    </row>
    <row r="12" spans="1:8" s="4" customFormat="1" ht="105" x14ac:dyDescent="0.2">
      <c r="A12" s="6" t="s">
        <v>6</v>
      </c>
      <c r="B12" s="6" t="s">
        <v>184</v>
      </c>
      <c r="C12" s="7"/>
      <c r="D12" s="5"/>
      <c r="E12" s="5"/>
      <c r="F12" s="5"/>
      <c r="G12" s="5"/>
      <c r="H12" s="5"/>
    </row>
    <row r="13" spans="1:8" s="4" customFormat="1" ht="45.75" thickBot="1" x14ac:dyDescent="0.25">
      <c r="A13" s="8" t="s">
        <v>7</v>
      </c>
      <c r="B13" s="9">
        <v>12</v>
      </c>
      <c r="C13" s="7"/>
      <c r="D13" s="5"/>
      <c r="E13" s="5"/>
      <c r="F13" s="5"/>
      <c r="G13" s="5"/>
      <c r="H13" s="5"/>
    </row>
    <row r="14" spans="1:8" s="4" customFormat="1" ht="15.75" thickTop="1" x14ac:dyDescent="0.2">
      <c r="A14" s="10"/>
      <c r="B14" s="11"/>
      <c r="D14" s="5"/>
      <c r="E14" s="5"/>
      <c r="F14" s="5"/>
      <c r="G14" s="5"/>
      <c r="H14" s="5"/>
    </row>
    <row r="15" spans="1:8" s="4" customFormat="1" ht="28.9" customHeight="1" x14ac:dyDescent="0.25">
      <c r="A15" s="112" t="s">
        <v>8</v>
      </c>
      <c r="B15" s="113"/>
      <c r="C15" s="12"/>
    </row>
    <row r="16" spans="1:8" s="4" customFormat="1" ht="30" x14ac:dyDescent="0.25">
      <c r="A16" s="13" t="s">
        <v>9</v>
      </c>
      <c r="B16" s="14" t="s">
        <v>197</v>
      </c>
      <c r="C16" s="15" t="s">
        <v>10</v>
      </c>
      <c r="D16" s="12"/>
      <c r="E16" s="12"/>
      <c r="F16" s="12"/>
      <c r="G16" s="12"/>
      <c r="H16" s="12"/>
    </row>
    <row r="17" spans="1:8" s="4" customFormat="1" ht="75" x14ac:dyDescent="0.25">
      <c r="A17" s="6" t="s">
        <v>11</v>
      </c>
      <c r="B17" s="16">
        <v>1</v>
      </c>
      <c r="C17" s="15" t="s">
        <v>12</v>
      </c>
      <c r="D17" s="12"/>
      <c r="E17" s="12"/>
      <c r="F17" s="12"/>
      <c r="G17" s="12"/>
      <c r="H17" s="12"/>
    </row>
    <row r="18" spans="1:8" s="4" customFormat="1" ht="24" customHeight="1" x14ac:dyDescent="0.25">
      <c r="A18" s="6" t="s">
        <v>13</v>
      </c>
      <c r="B18" s="16" t="s">
        <v>193</v>
      </c>
      <c r="C18" s="15" t="s">
        <v>14</v>
      </c>
      <c r="D18" s="12"/>
      <c r="E18" s="12"/>
      <c r="F18" s="12"/>
      <c r="G18" s="12"/>
      <c r="H18" s="12"/>
    </row>
    <row r="19" spans="1:8" s="4" customFormat="1" ht="15" x14ac:dyDescent="0.25">
      <c r="A19" s="17"/>
      <c r="B19" s="17"/>
      <c r="C19" s="17"/>
    </row>
    <row r="20" spans="1:8" s="4" customFormat="1" ht="35.450000000000003" customHeight="1" x14ac:dyDescent="0.2">
      <c r="A20" s="114" t="s">
        <v>15</v>
      </c>
      <c r="B20" s="115"/>
      <c r="C20" s="18"/>
    </row>
    <row r="21" spans="1:8" s="4" customFormat="1" ht="32.450000000000003" customHeight="1" x14ac:dyDescent="0.2">
      <c r="A21" s="109" t="s">
        <v>16</v>
      </c>
      <c r="B21" s="110"/>
      <c r="C21" s="18"/>
    </row>
    <row r="22" spans="1:8" s="4" customFormat="1" ht="75" x14ac:dyDescent="0.2">
      <c r="A22" s="6" t="s">
        <v>17</v>
      </c>
      <c r="B22" s="98" t="s">
        <v>218</v>
      </c>
      <c r="C22" s="15" t="s">
        <v>18</v>
      </c>
      <c r="D22" s="5"/>
      <c r="E22" s="5"/>
      <c r="F22" s="5"/>
    </row>
    <row r="23" spans="1:8" s="4" customFormat="1" ht="60" x14ac:dyDescent="0.2">
      <c r="A23" s="6" t="s">
        <v>19</v>
      </c>
      <c r="B23" s="98" t="s">
        <v>223</v>
      </c>
      <c r="C23" s="15" t="s">
        <v>20</v>
      </c>
      <c r="D23" s="5"/>
      <c r="E23" s="5"/>
      <c r="F23" s="5"/>
    </row>
    <row r="24" spans="1:8" s="4" customFormat="1" ht="60" x14ac:dyDescent="0.2">
      <c r="A24" s="6" t="s">
        <v>21</v>
      </c>
      <c r="B24" s="99">
        <v>1374.72</v>
      </c>
      <c r="C24" s="15" t="s">
        <v>22</v>
      </c>
      <c r="D24" s="5"/>
      <c r="E24" s="5"/>
      <c r="F24" s="5"/>
    </row>
    <row r="25" spans="1:8" s="4" customFormat="1" ht="75" x14ac:dyDescent="0.2">
      <c r="A25" s="6" t="s">
        <v>23</v>
      </c>
      <c r="B25" s="98" t="s">
        <v>220</v>
      </c>
      <c r="C25" s="15" t="s">
        <v>24</v>
      </c>
      <c r="D25" s="20"/>
      <c r="E25" s="20"/>
      <c r="F25" s="20"/>
    </row>
    <row r="26" spans="1:8" s="4" customFormat="1" ht="45" x14ac:dyDescent="0.2">
      <c r="A26" s="6" t="s">
        <v>25</v>
      </c>
      <c r="B26" s="100">
        <v>43466</v>
      </c>
      <c r="C26" s="15" t="s">
        <v>26</v>
      </c>
      <c r="D26" s="5"/>
      <c r="E26" s="5"/>
      <c r="F26" s="5"/>
    </row>
    <row r="27" spans="1:8" s="4" customFormat="1" ht="15" x14ac:dyDescent="0.25">
      <c r="A27" s="21" t="s">
        <v>27</v>
      </c>
      <c r="B27" s="11"/>
    </row>
    <row r="28" spans="1:8" s="4" customFormat="1" ht="15" x14ac:dyDescent="0.25">
      <c r="A28" s="21" t="s">
        <v>28</v>
      </c>
      <c r="B28" s="11"/>
    </row>
    <row r="29" spans="1:8" s="4" customFormat="1" ht="15" x14ac:dyDescent="0.25"/>
    <row r="30" spans="1:8" ht="22.5" x14ac:dyDescent="0.3">
      <c r="A30" s="116" t="s">
        <v>29</v>
      </c>
      <c r="B30" s="116"/>
      <c r="C30" s="116"/>
      <c r="D30" s="116"/>
      <c r="E30" s="116"/>
      <c r="F30" s="116"/>
      <c r="G30" s="116"/>
      <c r="H30" s="116"/>
    </row>
    <row r="31" spans="1:8" ht="15" x14ac:dyDescent="0.25"/>
    <row r="32" spans="1:8" ht="35.450000000000003" customHeight="1" x14ac:dyDescent="0.25">
      <c r="A32" s="117" t="s">
        <v>30</v>
      </c>
      <c r="B32" s="118"/>
    </row>
    <row r="33" spans="1:10" ht="42" customHeight="1" x14ac:dyDescent="0.25">
      <c r="A33" s="22" t="s">
        <v>31</v>
      </c>
      <c r="B33" s="22" t="s">
        <v>32</v>
      </c>
    </row>
    <row r="34" spans="1:10" ht="24" customHeight="1" x14ac:dyDescent="0.2">
      <c r="A34" s="6" t="s">
        <v>33</v>
      </c>
      <c r="B34" s="23">
        <v>1374.72</v>
      </c>
      <c r="C34" s="108" t="s">
        <v>34</v>
      </c>
      <c r="D34" s="108"/>
      <c r="E34" s="108"/>
      <c r="F34" s="108"/>
      <c r="G34" s="108"/>
      <c r="H34" s="108"/>
      <c r="I34" s="5"/>
      <c r="J34" s="5"/>
    </row>
    <row r="35" spans="1:10" ht="30" x14ac:dyDescent="0.2">
      <c r="A35" s="6" t="s">
        <v>35</v>
      </c>
      <c r="B35" s="23"/>
      <c r="C35" s="119"/>
      <c r="D35" s="119"/>
      <c r="E35" s="119"/>
      <c r="F35" s="119"/>
      <c r="G35" s="119"/>
      <c r="H35" s="119"/>
      <c r="I35" s="5"/>
      <c r="J35" s="5"/>
    </row>
    <row r="36" spans="1:10" ht="30" x14ac:dyDescent="0.2">
      <c r="A36" s="6" t="s">
        <v>36</v>
      </c>
      <c r="B36" s="23"/>
      <c r="C36" s="24"/>
      <c r="D36" s="24"/>
      <c r="E36" s="24"/>
      <c r="F36" s="24"/>
      <c r="G36" s="24"/>
      <c r="H36" s="24"/>
      <c r="I36" s="5"/>
      <c r="J36" s="5"/>
    </row>
    <row r="37" spans="1:10" ht="30" x14ac:dyDescent="0.25">
      <c r="A37" s="6" t="s">
        <v>37</v>
      </c>
      <c r="B37" s="23"/>
    </row>
    <row r="38" spans="1:10" ht="45" x14ac:dyDescent="0.25">
      <c r="A38" s="6" t="s">
        <v>38</v>
      </c>
      <c r="B38" s="23"/>
    </row>
    <row r="39" spans="1:10" ht="30" x14ac:dyDescent="0.25">
      <c r="A39" s="6" t="s">
        <v>39</v>
      </c>
      <c r="B39" s="23"/>
      <c r="C39" s="25"/>
    </row>
    <row r="40" spans="1:10" ht="31.15" customHeight="1" x14ac:dyDescent="0.25">
      <c r="A40" s="26" t="s">
        <v>40</v>
      </c>
      <c r="B40" s="27">
        <f>SUM(B34:B39)</f>
        <v>1374.72</v>
      </c>
    </row>
    <row r="41" spans="1:10" ht="24" customHeight="1" x14ac:dyDescent="0.2">
      <c r="A41" s="28" t="s">
        <v>41</v>
      </c>
      <c r="B41" s="29"/>
    </row>
    <row r="42" spans="1:10" ht="24" customHeight="1" x14ac:dyDescent="0.2">
      <c r="A42" s="30"/>
      <c r="B42" s="29"/>
    </row>
    <row r="43" spans="1:10" ht="46.9" customHeight="1" x14ac:dyDescent="0.25">
      <c r="A43" s="120" t="s">
        <v>42</v>
      </c>
      <c r="B43" s="121"/>
      <c r="C43" s="121"/>
      <c r="D43" s="122"/>
    </row>
    <row r="44" spans="1:10" ht="34.9" customHeight="1" x14ac:dyDescent="0.25">
      <c r="A44" s="123" t="s">
        <v>43</v>
      </c>
      <c r="B44" s="124"/>
      <c r="C44" s="124"/>
      <c r="D44" s="125"/>
    </row>
    <row r="45" spans="1:10" ht="48" customHeight="1" x14ac:dyDescent="0.25">
      <c r="A45" s="31" t="s">
        <v>44</v>
      </c>
      <c r="B45" s="31" t="s">
        <v>45</v>
      </c>
      <c r="C45" s="31" t="s">
        <v>46</v>
      </c>
      <c r="D45" s="31" t="s">
        <v>32</v>
      </c>
    </row>
    <row r="46" spans="1:10" ht="35.450000000000003" customHeight="1" x14ac:dyDescent="0.2">
      <c r="A46" s="6" t="s">
        <v>47</v>
      </c>
      <c r="B46" s="6" t="s">
        <v>48</v>
      </c>
      <c r="C46" s="32">
        <f>(1/12)</f>
        <v>8.3333333333333329E-2</v>
      </c>
      <c r="D46" s="23">
        <f>(B40)*C46</f>
        <v>114.56</v>
      </c>
      <c r="E46" s="108"/>
      <c r="F46" s="108"/>
      <c r="G46" s="108"/>
      <c r="H46" s="108"/>
    </row>
    <row r="47" spans="1:10" ht="30" customHeight="1" x14ac:dyDescent="0.2">
      <c r="A47" s="6" t="s">
        <v>49</v>
      </c>
      <c r="B47" s="6" t="s">
        <v>50</v>
      </c>
      <c r="C47" s="32">
        <f>((1/11)+(1/3)/11)-0.0002</f>
        <v>0.12101212121212121</v>
      </c>
      <c r="D47" s="23">
        <f>(B40)*C47</f>
        <v>166.35778327272726</v>
      </c>
      <c r="E47" s="108"/>
      <c r="F47" s="108"/>
      <c r="G47" s="108"/>
      <c r="H47" s="108"/>
    </row>
    <row r="48" spans="1:10" ht="31.15" customHeight="1" x14ac:dyDescent="0.25">
      <c r="A48" s="126" t="s">
        <v>40</v>
      </c>
      <c r="B48" s="126"/>
      <c r="C48" s="19"/>
      <c r="D48" s="35">
        <f>SUM(D46:D47)</f>
        <v>280.91778327272726</v>
      </c>
    </row>
    <row r="50" spans="1:8" ht="48.6" customHeight="1" x14ac:dyDescent="0.25">
      <c r="A50" s="127" t="s">
        <v>51</v>
      </c>
      <c r="B50" s="128"/>
      <c r="C50" s="128"/>
      <c r="D50" s="129"/>
    </row>
    <row r="51" spans="1:8" ht="30" x14ac:dyDescent="0.25">
      <c r="A51" s="36" t="s">
        <v>52</v>
      </c>
      <c r="B51" s="36" t="s">
        <v>53</v>
      </c>
      <c r="C51" s="36" t="s">
        <v>54</v>
      </c>
      <c r="D51" s="36" t="s">
        <v>32</v>
      </c>
    </row>
    <row r="52" spans="1:8" ht="15" x14ac:dyDescent="0.25">
      <c r="A52" s="37" t="s">
        <v>47</v>
      </c>
      <c r="B52" s="37" t="s">
        <v>55</v>
      </c>
      <c r="C52" s="32">
        <v>0.2</v>
      </c>
      <c r="D52" s="23">
        <f t="shared" ref="D52:D59" si="0">($B$40+$D$48)*C52</f>
        <v>331.12755665454551</v>
      </c>
      <c r="E52" s="15"/>
      <c r="F52" s="12"/>
      <c r="G52" s="12"/>
      <c r="H52" s="12"/>
    </row>
    <row r="53" spans="1:8" ht="15" x14ac:dyDescent="0.25">
      <c r="A53" s="37" t="s">
        <v>49</v>
      </c>
      <c r="B53" s="37" t="s">
        <v>56</v>
      </c>
      <c r="C53" s="32">
        <v>2.5000000000000001E-2</v>
      </c>
      <c r="D53" s="23">
        <f t="shared" si="0"/>
        <v>41.390944581818189</v>
      </c>
      <c r="E53" s="15"/>
      <c r="F53" s="12"/>
      <c r="G53" s="12"/>
      <c r="H53" s="12"/>
    </row>
    <row r="54" spans="1:8" ht="15" x14ac:dyDescent="0.25">
      <c r="A54" s="37" t="s">
        <v>57</v>
      </c>
      <c r="B54" s="37" t="s">
        <v>58</v>
      </c>
      <c r="C54" s="39">
        <v>0.03</v>
      </c>
      <c r="D54" s="23">
        <f t="shared" si="0"/>
        <v>49.669133498181822</v>
      </c>
      <c r="E54" s="15"/>
      <c r="F54" s="12"/>
      <c r="G54" s="12"/>
      <c r="H54" s="12"/>
    </row>
    <row r="55" spans="1:8" ht="15" x14ac:dyDescent="0.25">
      <c r="A55" s="37" t="s">
        <v>59</v>
      </c>
      <c r="B55" s="37" t="s">
        <v>60</v>
      </c>
      <c r="C55" s="32">
        <v>1.4999999999999999E-2</v>
      </c>
      <c r="D55" s="23">
        <f t="shared" si="0"/>
        <v>24.834566749090911</v>
      </c>
      <c r="E55" s="15"/>
      <c r="F55" s="12"/>
      <c r="G55" s="12"/>
      <c r="H55" s="12"/>
    </row>
    <row r="56" spans="1:8" ht="15" x14ac:dyDescent="0.25">
      <c r="A56" s="37" t="s">
        <v>61</v>
      </c>
      <c r="B56" s="37" t="s">
        <v>62</v>
      </c>
      <c r="C56" s="32">
        <v>0.01</v>
      </c>
      <c r="D56" s="23">
        <f t="shared" si="0"/>
        <v>16.556377832727275</v>
      </c>
      <c r="E56" s="15"/>
      <c r="F56" s="12"/>
      <c r="G56" s="12"/>
      <c r="H56" s="12"/>
    </row>
    <row r="57" spans="1:8" ht="15" x14ac:dyDescent="0.25">
      <c r="A57" s="37" t="s">
        <v>63</v>
      </c>
      <c r="B57" s="37" t="s">
        <v>64</v>
      </c>
      <c r="C57" s="32">
        <v>6.0000000000000001E-3</v>
      </c>
      <c r="D57" s="23">
        <f t="shared" si="0"/>
        <v>9.9338266996363647</v>
      </c>
      <c r="E57" s="15"/>
      <c r="F57" s="12"/>
      <c r="G57" s="12"/>
      <c r="H57" s="12"/>
    </row>
    <row r="58" spans="1:8" ht="15" x14ac:dyDescent="0.25">
      <c r="A58" s="37" t="s">
        <v>65</v>
      </c>
      <c r="B58" s="37" t="s">
        <v>66</v>
      </c>
      <c r="C58" s="32">
        <v>2E-3</v>
      </c>
      <c r="D58" s="23">
        <f t="shared" si="0"/>
        <v>3.3112755665454547</v>
      </c>
      <c r="E58" s="15"/>
      <c r="F58" s="12"/>
      <c r="G58" s="12"/>
      <c r="H58" s="12"/>
    </row>
    <row r="59" spans="1:8" ht="15" x14ac:dyDescent="0.25">
      <c r="A59" s="37" t="s">
        <v>67</v>
      </c>
      <c r="B59" s="37" t="s">
        <v>68</v>
      </c>
      <c r="C59" s="32">
        <v>0.08</v>
      </c>
      <c r="D59" s="23">
        <f t="shared" si="0"/>
        <v>132.4510226618182</v>
      </c>
      <c r="E59" s="15"/>
      <c r="F59" s="12"/>
      <c r="G59" s="12"/>
      <c r="H59" s="12"/>
    </row>
    <row r="60" spans="1:8" ht="37.15" customHeight="1" x14ac:dyDescent="0.25">
      <c r="A60" s="130" t="s">
        <v>40</v>
      </c>
      <c r="B60" s="131"/>
      <c r="C60" s="68">
        <f>SUM(C52:C59)</f>
        <v>0.36800000000000005</v>
      </c>
      <c r="D60" s="69">
        <f>SUM(D52:D59)</f>
        <v>609.27470424436376</v>
      </c>
    </row>
    <row r="61" spans="1:8" ht="15" x14ac:dyDescent="0.2">
      <c r="A61" s="40" t="s">
        <v>69</v>
      </c>
      <c r="B61" s="41"/>
    </row>
    <row r="62" spans="1:8" ht="15" x14ac:dyDescent="0.25">
      <c r="A62" s="28" t="s">
        <v>70</v>
      </c>
      <c r="B62" s="42"/>
      <c r="C62" s="42"/>
      <c r="D62" s="42"/>
      <c r="E62" s="42"/>
    </row>
    <row r="63" spans="1:8" ht="15" x14ac:dyDescent="0.2">
      <c r="A63" s="28" t="s">
        <v>71</v>
      </c>
    </row>
    <row r="65" spans="1:8" ht="28.9" customHeight="1" x14ac:dyDescent="0.25">
      <c r="A65" s="132" t="s">
        <v>72</v>
      </c>
      <c r="B65" s="133"/>
      <c r="C65" s="133"/>
      <c r="D65" s="133"/>
      <c r="E65" s="133"/>
      <c r="F65" s="133"/>
      <c r="G65" s="134"/>
    </row>
    <row r="66" spans="1:8" ht="30.6" customHeight="1" x14ac:dyDescent="0.25">
      <c r="A66" s="36" t="s">
        <v>73</v>
      </c>
      <c r="B66" s="135" t="s">
        <v>74</v>
      </c>
      <c r="C66" s="136"/>
      <c r="D66" s="136"/>
      <c r="E66" s="136"/>
      <c r="F66" s="136"/>
      <c r="G66" s="137"/>
    </row>
    <row r="67" spans="1:8" ht="15" x14ac:dyDescent="0.2">
      <c r="A67" s="138"/>
      <c r="B67" s="139"/>
      <c r="C67" s="36" t="s">
        <v>75</v>
      </c>
      <c r="D67" s="36" t="s">
        <v>76</v>
      </c>
      <c r="E67" s="36" t="s">
        <v>77</v>
      </c>
      <c r="F67" s="36" t="s">
        <v>78</v>
      </c>
      <c r="G67" s="36" t="s">
        <v>79</v>
      </c>
      <c r="H67" s="103"/>
    </row>
    <row r="68" spans="1:8" ht="15" customHeight="1" x14ac:dyDescent="0.25">
      <c r="A68" s="37" t="s">
        <v>47</v>
      </c>
      <c r="B68" s="37" t="s">
        <v>80</v>
      </c>
      <c r="C68" s="43">
        <v>3.6</v>
      </c>
      <c r="D68" s="37">
        <v>2</v>
      </c>
      <c r="E68" s="37">
        <v>22</v>
      </c>
      <c r="F68" s="43">
        <f>(B40)*6%</f>
        <v>82.483199999999997</v>
      </c>
      <c r="G68" s="70">
        <f>((C68*D68*E68)-F68)</f>
        <v>75.916800000000009</v>
      </c>
      <c r="H68" s="15"/>
    </row>
    <row r="69" spans="1:8" ht="15" customHeight="1" x14ac:dyDescent="0.25">
      <c r="A69" s="140" t="s">
        <v>81</v>
      </c>
      <c r="B69" s="141"/>
      <c r="C69" s="138" t="s">
        <v>82</v>
      </c>
      <c r="D69" s="139"/>
      <c r="E69" s="36" t="s">
        <v>83</v>
      </c>
      <c r="F69" s="97" t="s">
        <v>78</v>
      </c>
      <c r="G69" s="72"/>
      <c r="H69" s="15"/>
    </row>
    <row r="70" spans="1:8" ht="13.9" customHeight="1" x14ac:dyDescent="0.25">
      <c r="A70" s="104" t="s">
        <v>84</v>
      </c>
      <c r="B70" s="106"/>
      <c r="C70" s="142">
        <v>18</v>
      </c>
      <c r="D70" s="143"/>
      <c r="E70" s="37">
        <v>22</v>
      </c>
      <c r="F70" s="43">
        <f>(C70* E70)*10%</f>
        <v>39.6</v>
      </c>
      <c r="G70" s="71">
        <f>((C70*E70)-F70)</f>
        <v>356.4</v>
      </c>
      <c r="H70" s="15"/>
    </row>
    <row r="71" spans="1:8" ht="13.9" customHeight="1" x14ac:dyDescent="0.25">
      <c r="A71" s="37" t="s">
        <v>57</v>
      </c>
      <c r="B71" s="104" t="s">
        <v>85</v>
      </c>
      <c r="C71" s="105"/>
      <c r="D71" s="105"/>
      <c r="E71" s="105"/>
      <c r="F71" s="106"/>
      <c r="G71" s="43">
        <v>6</v>
      </c>
      <c r="H71" s="15"/>
    </row>
    <row r="72" spans="1:8" ht="15" customHeight="1" x14ac:dyDescent="0.25">
      <c r="A72" s="37" t="s">
        <v>59</v>
      </c>
      <c r="B72" s="104" t="s">
        <v>221</v>
      </c>
      <c r="C72" s="105"/>
      <c r="D72" s="105"/>
      <c r="E72" s="105"/>
      <c r="F72" s="106"/>
      <c r="G72" s="43">
        <v>6</v>
      </c>
      <c r="H72" s="44"/>
    </row>
    <row r="73" spans="1:8" ht="38.450000000000003" customHeight="1" x14ac:dyDescent="0.25">
      <c r="A73" s="37" t="s">
        <v>61</v>
      </c>
      <c r="B73" s="104" t="s">
        <v>39</v>
      </c>
      <c r="C73" s="105"/>
      <c r="D73" s="105"/>
      <c r="E73" s="105"/>
      <c r="F73" s="106"/>
      <c r="G73" s="43">
        <v>0</v>
      </c>
      <c r="H73" s="15"/>
    </row>
    <row r="74" spans="1:8" ht="28.15" customHeight="1" x14ac:dyDescent="0.25">
      <c r="A74" s="138" t="s">
        <v>40</v>
      </c>
      <c r="B74" s="147"/>
      <c r="C74" s="147"/>
      <c r="D74" s="147"/>
      <c r="E74" s="147"/>
      <c r="F74" s="139"/>
      <c r="G74" s="69">
        <f>SUM(G68,G70,G71,G72,G73)</f>
        <v>444.3168</v>
      </c>
    </row>
    <row r="75" spans="1:8" ht="42" customHeight="1" x14ac:dyDescent="0.25">
      <c r="A75" s="107" t="s">
        <v>222</v>
      </c>
      <c r="B75" s="107"/>
      <c r="C75" s="107"/>
      <c r="D75" s="107"/>
      <c r="E75" s="107"/>
      <c r="F75" s="107"/>
    </row>
    <row r="76" spans="1:8" ht="42.6" customHeight="1" x14ac:dyDescent="0.25">
      <c r="A76" s="144" t="s">
        <v>86</v>
      </c>
      <c r="B76" s="145"/>
      <c r="C76" s="146"/>
    </row>
    <row r="77" spans="1:8" ht="45" x14ac:dyDescent="0.25">
      <c r="A77" s="31">
        <v>2</v>
      </c>
      <c r="B77" s="31" t="s">
        <v>87</v>
      </c>
      <c r="C77" s="31" t="s">
        <v>32</v>
      </c>
    </row>
    <row r="78" spans="1:8" ht="45" x14ac:dyDescent="0.25">
      <c r="A78" s="6" t="s">
        <v>44</v>
      </c>
      <c r="B78" s="6" t="s">
        <v>45</v>
      </c>
      <c r="C78" s="43">
        <f>$D$48</f>
        <v>280.91778327272726</v>
      </c>
    </row>
    <row r="79" spans="1:8" ht="30" x14ac:dyDescent="0.25">
      <c r="A79" s="6" t="s">
        <v>52</v>
      </c>
      <c r="B79" s="6" t="s">
        <v>53</v>
      </c>
      <c r="C79" s="43">
        <f>$D$60</f>
        <v>609.27470424436376</v>
      </c>
    </row>
    <row r="80" spans="1:8" ht="30" x14ac:dyDescent="0.25">
      <c r="A80" s="6" t="s">
        <v>73</v>
      </c>
      <c r="B80" s="6" t="s">
        <v>74</v>
      </c>
      <c r="C80" s="43">
        <f>$G$74</f>
        <v>444.3168</v>
      </c>
    </row>
    <row r="81" spans="1:8" ht="38.450000000000003" customHeight="1" x14ac:dyDescent="0.25">
      <c r="A81" s="126" t="s">
        <v>40</v>
      </c>
      <c r="B81" s="126"/>
      <c r="C81" s="67">
        <f>SUM(C78:C80)</f>
        <v>1334.509287517091</v>
      </c>
    </row>
    <row r="82" spans="1:8" ht="29.45" customHeight="1" x14ac:dyDescent="0.25">
      <c r="A82" s="41"/>
      <c r="B82" s="41"/>
    </row>
    <row r="83" spans="1:8" ht="43.15" customHeight="1" x14ac:dyDescent="0.25">
      <c r="A83" s="144" t="s">
        <v>88</v>
      </c>
      <c r="B83" s="145"/>
      <c r="C83" s="145"/>
      <c r="D83" s="146"/>
    </row>
    <row r="84" spans="1:8" ht="30" x14ac:dyDescent="0.25">
      <c r="A84" s="31">
        <v>3</v>
      </c>
      <c r="B84" s="31" t="s">
        <v>89</v>
      </c>
      <c r="C84" s="31" t="s">
        <v>46</v>
      </c>
      <c r="D84" s="31" t="s">
        <v>32</v>
      </c>
    </row>
    <row r="85" spans="1:8" ht="25.5" customHeight="1" x14ac:dyDescent="0.2">
      <c r="A85" s="6" t="s">
        <v>47</v>
      </c>
      <c r="B85" s="6" t="s">
        <v>90</v>
      </c>
      <c r="C85" s="46">
        <v>2.0199999999999999E-2</v>
      </c>
      <c r="D85" s="43">
        <f>$B$40*C85</f>
        <v>27.769344</v>
      </c>
      <c r="E85" s="15" t="s">
        <v>202</v>
      </c>
      <c r="F85" s="5"/>
      <c r="G85" s="5"/>
      <c r="H85" s="5"/>
    </row>
    <row r="86" spans="1:8" ht="45" x14ac:dyDescent="0.2">
      <c r="A86" s="6" t="s">
        <v>49</v>
      </c>
      <c r="B86" s="6" t="s">
        <v>91</v>
      </c>
      <c r="C86" s="46">
        <f>((8%)*(C85))</f>
        <v>1.616E-3</v>
      </c>
      <c r="D86" s="43">
        <f>$B$40*C86</f>
        <v>2.2215475200000001</v>
      </c>
      <c r="E86" s="15"/>
      <c r="F86" s="5"/>
      <c r="G86" s="5"/>
      <c r="H86" s="5"/>
    </row>
    <row r="87" spans="1:8" ht="60" x14ac:dyDescent="0.2">
      <c r="A87" s="6" t="s">
        <v>57</v>
      </c>
      <c r="B87" s="6" t="s">
        <v>92</v>
      </c>
      <c r="C87" s="46">
        <f>((40%+10%)*8%)*C85</f>
        <v>8.0800000000000002E-4</v>
      </c>
      <c r="D87" s="43">
        <f t="shared" ref="D87:D90" si="1">$B$40*C87</f>
        <v>1.1107737600000001</v>
      </c>
      <c r="E87" s="15"/>
      <c r="F87" s="5"/>
      <c r="G87" s="5"/>
      <c r="H87" s="5"/>
    </row>
    <row r="88" spans="1:8" ht="21.75" customHeight="1" x14ac:dyDescent="0.2">
      <c r="A88" s="6" t="s">
        <v>59</v>
      </c>
      <c r="B88" s="6" t="s">
        <v>93</v>
      </c>
      <c r="C88" s="46">
        <v>2.0199999999999999E-2</v>
      </c>
      <c r="D88" s="43">
        <f t="shared" si="1"/>
        <v>27.769344</v>
      </c>
      <c r="E88" s="15" t="s">
        <v>202</v>
      </c>
      <c r="F88" s="5"/>
      <c r="G88" s="5"/>
      <c r="H88" s="5"/>
    </row>
    <row r="89" spans="1:8" ht="60" x14ac:dyDescent="0.2">
      <c r="A89" s="6" t="s">
        <v>61</v>
      </c>
      <c r="B89" s="6" t="s">
        <v>94</v>
      </c>
      <c r="C89" s="46">
        <f>((C60*C88))</f>
        <v>7.4336000000000003E-3</v>
      </c>
      <c r="D89" s="43">
        <f t="shared" si="1"/>
        <v>10.219118592000001</v>
      </c>
      <c r="E89" s="15"/>
      <c r="F89" s="5"/>
      <c r="G89" s="5"/>
      <c r="H89" s="5"/>
    </row>
    <row r="90" spans="1:8" ht="60" x14ac:dyDescent="0.2">
      <c r="A90" s="6" t="s">
        <v>63</v>
      </c>
      <c r="B90" s="6" t="s">
        <v>95</v>
      </c>
      <c r="C90" s="46">
        <f>(((40%+10%)*8%)*C88)</f>
        <v>8.0800000000000002E-4</v>
      </c>
      <c r="D90" s="43">
        <f t="shared" si="1"/>
        <v>1.1107737600000001</v>
      </c>
      <c r="E90" s="15"/>
      <c r="F90" s="5"/>
      <c r="G90" s="5"/>
      <c r="H90" s="5"/>
    </row>
    <row r="91" spans="1:8" ht="37.9" customHeight="1" x14ac:dyDescent="0.25">
      <c r="A91" s="148" t="s">
        <v>40</v>
      </c>
      <c r="B91" s="149"/>
      <c r="C91" s="150"/>
      <c r="D91" s="73">
        <f>SUM(D85:D90)</f>
        <v>70.200901632000011</v>
      </c>
    </row>
    <row r="92" spans="1:8" ht="15" x14ac:dyDescent="0.25">
      <c r="A92" s="41"/>
      <c r="B92" s="41"/>
      <c r="C92" s="41"/>
      <c r="D92" s="48"/>
    </row>
    <row r="93" spans="1:8" ht="40.9" customHeight="1" x14ac:dyDescent="0.25">
      <c r="A93" s="144" t="s">
        <v>96</v>
      </c>
      <c r="B93" s="145"/>
      <c r="C93" s="145"/>
      <c r="D93" s="146"/>
    </row>
    <row r="94" spans="1:8" ht="29.45" customHeight="1" x14ac:dyDescent="0.25">
      <c r="A94" s="151" t="s">
        <v>97</v>
      </c>
      <c r="B94" s="124"/>
      <c r="C94" s="124"/>
      <c r="D94" s="125"/>
    </row>
    <row r="95" spans="1:8" ht="30" x14ac:dyDescent="0.25">
      <c r="A95" s="31" t="s">
        <v>98</v>
      </c>
      <c r="B95" s="31" t="s">
        <v>99</v>
      </c>
      <c r="C95" s="31" t="s">
        <v>46</v>
      </c>
      <c r="D95" s="31" t="s">
        <v>32</v>
      </c>
      <c r="E95" s="49"/>
    </row>
    <row r="96" spans="1:8" ht="30" x14ac:dyDescent="0.25">
      <c r="A96" s="6" t="s">
        <v>47</v>
      </c>
      <c r="B96" s="6" t="s">
        <v>100</v>
      </c>
      <c r="C96" s="46">
        <f>(1/11)-0.00016</f>
        <v>9.0749090909090918E-2</v>
      </c>
      <c r="D96" s="43">
        <f>$B$40*C96</f>
        <v>124.75459025454546</v>
      </c>
      <c r="E96" s="49"/>
    </row>
    <row r="97" spans="1:6" ht="30" x14ac:dyDescent="0.25">
      <c r="A97" s="6" t="s">
        <v>49</v>
      </c>
      <c r="B97" s="6" t="s">
        <v>101</v>
      </c>
      <c r="C97" s="46">
        <v>5.5999999999999999E-3</v>
      </c>
      <c r="D97" s="43">
        <f>$B$40*C97</f>
        <v>7.6984320000000004</v>
      </c>
      <c r="E97" s="49"/>
    </row>
    <row r="98" spans="1:6" ht="30" x14ac:dyDescent="0.25">
      <c r="A98" s="6" t="s">
        <v>57</v>
      </c>
      <c r="B98" s="6" t="s">
        <v>102</v>
      </c>
      <c r="C98" s="46">
        <v>5.9999999999999995E-4</v>
      </c>
      <c r="D98" s="43">
        <f t="shared" ref="D98:D101" si="2">$B$40*C98</f>
        <v>0.8248319999999999</v>
      </c>
      <c r="E98" s="49"/>
    </row>
    <row r="99" spans="1:6" ht="45" x14ac:dyDescent="0.25">
      <c r="A99" s="6" t="s">
        <v>59</v>
      </c>
      <c r="B99" s="6" t="s">
        <v>103</v>
      </c>
      <c r="C99" s="46">
        <v>8.9999999999999998E-4</v>
      </c>
      <c r="D99" s="43">
        <f t="shared" si="2"/>
        <v>1.2372479999999999</v>
      </c>
      <c r="E99" s="49"/>
    </row>
    <row r="100" spans="1:6" ht="45" x14ac:dyDescent="0.25">
      <c r="A100" s="6" t="s">
        <v>61</v>
      </c>
      <c r="B100" s="6" t="s">
        <v>104</v>
      </c>
      <c r="C100" s="46">
        <v>6.8999999999999999E-3</v>
      </c>
      <c r="D100" s="43">
        <f t="shared" si="2"/>
        <v>9.4855680000000007</v>
      </c>
      <c r="E100" s="49"/>
    </row>
    <row r="101" spans="1:6" ht="45" x14ac:dyDescent="0.25">
      <c r="A101" s="6" t="s">
        <v>63</v>
      </c>
      <c r="B101" s="6" t="s">
        <v>105</v>
      </c>
      <c r="C101" s="46">
        <v>0</v>
      </c>
      <c r="D101" s="43">
        <f t="shared" si="2"/>
        <v>0</v>
      </c>
      <c r="E101" s="49"/>
    </row>
    <row r="102" spans="1:6" ht="37.9" customHeight="1" x14ac:dyDescent="0.25">
      <c r="A102" s="126" t="s">
        <v>40</v>
      </c>
      <c r="B102" s="126"/>
      <c r="C102" s="31"/>
      <c r="D102" s="47">
        <f>SUM(D96:D101)</f>
        <v>144.00067025454544</v>
      </c>
      <c r="E102" s="49"/>
    </row>
    <row r="103" spans="1:6" ht="15" x14ac:dyDescent="0.25">
      <c r="A103" s="41"/>
      <c r="B103" s="41"/>
      <c r="C103" s="41"/>
      <c r="D103" s="48"/>
      <c r="E103" s="49"/>
    </row>
    <row r="104" spans="1:6" ht="15" x14ac:dyDescent="0.25">
      <c r="A104" s="152" t="s">
        <v>106</v>
      </c>
      <c r="B104" s="153"/>
      <c r="C104" s="153"/>
      <c r="D104" s="154"/>
      <c r="E104" s="49"/>
    </row>
    <row r="105" spans="1:6" ht="30" x14ac:dyDescent="0.25">
      <c r="A105" s="31" t="s">
        <v>107</v>
      </c>
      <c r="B105" s="31" t="s">
        <v>108</v>
      </c>
      <c r="C105" s="31" t="s">
        <v>46</v>
      </c>
      <c r="D105" s="31" t="s">
        <v>32</v>
      </c>
      <c r="E105" s="48"/>
      <c r="F105" s="49"/>
    </row>
    <row r="106" spans="1:6" ht="45" x14ac:dyDescent="0.25">
      <c r="A106" s="6" t="s">
        <v>47</v>
      </c>
      <c r="B106" s="6" t="s">
        <v>109</v>
      </c>
      <c r="C106" s="50"/>
      <c r="D106" s="43">
        <f>(B34+B35+B36)*C106</f>
        <v>0</v>
      </c>
      <c r="E106" s="48"/>
      <c r="F106" s="49"/>
    </row>
    <row r="107" spans="1:6" ht="33" customHeight="1" x14ac:dyDescent="0.25">
      <c r="A107" s="126" t="s">
        <v>40</v>
      </c>
      <c r="B107" s="126"/>
      <c r="C107" s="31"/>
      <c r="D107" s="47">
        <f>$D$106</f>
        <v>0</v>
      </c>
    </row>
    <row r="108" spans="1:6" ht="15" x14ac:dyDescent="0.25">
      <c r="A108" s="41"/>
      <c r="B108" s="41"/>
      <c r="C108" s="41"/>
      <c r="D108" s="51"/>
    </row>
    <row r="109" spans="1:6" ht="54.6" customHeight="1" x14ac:dyDescent="0.25">
      <c r="A109" s="144" t="s">
        <v>110</v>
      </c>
      <c r="B109" s="145"/>
      <c r="C109" s="146"/>
      <c r="D109" s="51"/>
    </row>
    <row r="110" spans="1:6" ht="45" x14ac:dyDescent="0.25">
      <c r="A110" s="31">
        <v>4</v>
      </c>
      <c r="B110" s="31" t="s">
        <v>111</v>
      </c>
      <c r="C110" s="31" t="s">
        <v>32</v>
      </c>
      <c r="D110" s="51"/>
    </row>
    <row r="111" spans="1:6" ht="30" x14ac:dyDescent="0.25">
      <c r="A111" s="6" t="s">
        <v>98</v>
      </c>
      <c r="B111" s="6" t="s">
        <v>99</v>
      </c>
      <c r="C111" s="52">
        <f>$D$102</f>
        <v>144.00067025454544</v>
      </c>
      <c r="D111" s="51"/>
    </row>
    <row r="112" spans="1:6" ht="15" x14ac:dyDescent="0.25">
      <c r="A112" s="6" t="s">
        <v>107</v>
      </c>
      <c r="B112" s="6" t="s">
        <v>112</v>
      </c>
      <c r="C112" s="52">
        <f>$D$106</f>
        <v>0</v>
      </c>
      <c r="D112" s="51"/>
    </row>
    <row r="113" spans="1:7" ht="34.9" customHeight="1" x14ac:dyDescent="0.25">
      <c r="A113" s="126" t="s">
        <v>40</v>
      </c>
      <c r="B113" s="126"/>
      <c r="C113" s="73">
        <f>SUM(C111:C112)</f>
        <v>144.00067025454544</v>
      </c>
      <c r="D113" s="51"/>
    </row>
    <row r="114" spans="1:7" ht="15" x14ac:dyDescent="0.25">
      <c r="A114" s="41"/>
      <c r="B114" s="41"/>
      <c r="C114" s="48"/>
      <c r="D114" s="51"/>
    </row>
    <row r="115" spans="1:7" ht="35.450000000000003" customHeight="1" x14ac:dyDescent="0.25">
      <c r="A115" s="144" t="s">
        <v>113</v>
      </c>
      <c r="B115" s="145"/>
      <c r="C115" s="146"/>
      <c r="D115" s="51"/>
    </row>
    <row r="116" spans="1:7" ht="15" x14ac:dyDescent="0.25">
      <c r="A116" s="31">
        <v>5</v>
      </c>
      <c r="B116" s="31" t="s">
        <v>114</v>
      </c>
      <c r="C116" s="31" t="s">
        <v>32</v>
      </c>
      <c r="D116" s="51"/>
    </row>
    <row r="117" spans="1:7" ht="15" x14ac:dyDescent="0.25">
      <c r="A117" s="6" t="s">
        <v>47</v>
      </c>
      <c r="B117" s="6" t="s">
        <v>115</v>
      </c>
      <c r="C117" s="6">
        <v>149.47999999999999</v>
      </c>
      <c r="D117" s="54"/>
    </row>
    <row r="118" spans="1:7" ht="15" x14ac:dyDescent="0.25">
      <c r="A118" s="6" t="s">
        <v>49</v>
      </c>
      <c r="B118" s="6" t="s">
        <v>116</v>
      </c>
      <c r="C118" s="83">
        <v>0</v>
      </c>
      <c r="D118" s="54"/>
    </row>
    <row r="119" spans="1:7" ht="15" x14ac:dyDescent="0.25">
      <c r="A119" s="6" t="s">
        <v>57</v>
      </c>
      <c r="B119" s="6" t="s">
        <v>117</v>
      </c>
      <c r="C119" s="53">
        <v>0</v>
      </c>
      <c r="D119" s="51"/>
    </row>
    <row r="120" spans="1:7" ht="15" x14ac:dyDescent="0.25">
      <c r="A120" s="6" t="s">
        <v>59</v>
      </c>
      <c r="B120" s="6" t="s">
        <v>39</v>
      </c>
      <c r="C120" s="53">
        <v>0</v>
      </c>
      <c r="D120" s="51"/>
    </row>
    <row r="121" spans="1:7" ht="37.15" customHeight="1" x14ac:dyDescent="0.25">
      <c r="A121" s="126" t="s">
        <v>40</v>
      </c>
      <c r="B121" s="126"/>
      <c r="C121" s="74">
        <f>SUM(C117:C120)</f>
        <v>149.47999999999999</v>
      </c>
      <c r="D121" s="51"/>
    </row>
    <row r="122" spans="1:7" ht="15" x14ac:dyDescent="0.25">
      <c r="A122" s="55" t="s">
        <v>118</v>
      </c>
      <c r="B122" s="45"/>
      <c r="C122" s="45"/>
      <c r="D122" s="51"/>
    </row>
    <row r="123" spans="1:7" ht="15" x14ac:dyDescent="0.25">
      <c r="A123" s="56"/>
      <c r="B123" s="45"/>
      <c r="C123" s="45"/>
      <c r="D123" s="51"/>
    </row>
    <row r="124" spans="1:7" ht="28.9" customHeight="1" x14ac:dyDescent="0.25">
      <c r="A124" s="144" t="s">
        <v>119</v>
      </c>
      <c r="B124" s="145"/>
      <c r="C124" s="145"/>
      <c r="D124" s="146"/>
    </row>
    <row r="125" spans="1:7" ht="30" x14ac:dyDescent="0.25">
      <c r="A125" s="31">
        <v>6</v>
      </c>
      <c r="B125" s="31" t="s">
        <v>120</v>
      </c>
      <c r="C125" s="31" t="s">
        <v>54</v>
      </c>
      <c r="D125" s="31" t="s">
        <v>32</v>
      </c>
    </row>
    <row r="126" spans="1:7" ht="27" customHeight="1" x14ac:dyDescent="0.25">
      <c r="A126" s="6" t="s">
        <v>47</v>
      </c>
      <c r="B126" s="6" t="s">
        <v>121</v>
      </c>
      <c r="C126" s="46">
        <v>5.8099999999999999E-2</v>
      </c>
      <c r="D126" s="23">
        <f>($B$40+$C$81+$D$91+$C$113+$C$121)*C126</f>
        <v>178.53612093135129</v>
      </c>
      <c r="E126" s="54" t="s">
        <v>198</v>
      </c>
    </row>
    <row r="127" spans="1:7" ht="26.25" customHeight="1" x14ac:dyDescent="0.25">
      <c r="A127" s="6" t="s">
        <v>49</v>
      </c>
      <c r="B127" s="6" t="s">
        <v>122</v>
      </c>
      <c r="C127" s="46">
        <v>7.1999999999999995E-2</v>
      </c>
      <c r="D127" s="23">
        <f>($B$40+$C$81+$D$91+$C$113+$C$121+$D$126)*C127</f>
        <v>234.10418258411912</v>
      </c>
      <c r="E127" s="54" t="s">
        <v>198</v>
      </c>
    </row>
    <row r="128" spans="1:7" ht="27.75" customHeight="1" x14ac:dyDescent="0.25">
      <c r="A128" s="6" t="s">
        <v>57</v>
      </c>
      <c r="B128" s="156" t="s">
        <v>123</v>
      </c>
      <c r="C128" s="157"/>
      <c r="D128" s="158"/>
      <c r="E128" s="195" t="s">
        <v>231</v>
      </c>
      <c r="G128" s="193">
        <f>((C146+D126+D127)/0.9135)</f>
        <v>3815.6006162223393</v>
      </c>
    </row>
    <row r="129" spans="1:4" ht="33.75" customHeight="1" x14ac:dyDescent="0.25">
      <c r="A129" s="159" t="s">
        <v>124</v>
      </c>
      <c r="B129" s="2" t="s">
        <v>125</v>
      </c>
      <c r="C129" s="46">
        <v>6.4999999999999997E-3</v>
      </c>
      <c r="D129" s="23">
        <f>($G$128)*C129</f>
        <v>24.801404005445203</v>
      </c>
    </row>
    <row r="130" spans="1:4" ht="28.5" customHeight="1" x14ac:dyDescent="0.25">
      <c r="A130" s="160"/>
      <c r="B130" s="6" t="s">
        <v>126</v>
      </c>
      <c r="C130" s="46">
        <v>0.03</v>
      </c>
      <c r="D130" s="23">
        <f>($G$128)*C130</f>
        <v>114.46801848667018</v>
      </c>
    </row>
    <row r="131" spans="1:4" ht="30" x14ac:dyDescent="0.25">
      <c r="A131" s="6" t="s">
        <v>127</v>
      </c>
      <c r="B131" s="2" t="s">
        <v>128</v>
      </c>
      <c r="C131" s="46">
        <v>0.05</v>
      </c>
      <c r="D131" s="23">
        <f>($G$128)*C131</f>
        <v>190.78003081111697</v>
      </c>
    </row>
    <row r="132" spans="1:4" ht="33" customHeight="1" x14ac:dyDescent="0.25">
      <c r="A132" s="148" t="s">
        <v>40</v>
      </c>
      <c r="B132" s="149"/>
      <c r="C132" s="161"/>
      <c r="D132" s="75">
        <f>SUM(D126:D127,D129:D131)</f>
        <v>742.68975681870268</v>
      </c>
    </row>
    <row r="133" spans="1:4" ht="15" x14ac:dyDescent="0.25">
      <c r="A133" s="55" t="s">
        <v>129</v>
      </c>
      <c r="B133" s="45"/>
      <c r="C133" s="45"/>
      <c r="D133" s="45"/>
    </row>
    <row r="134" spans="1:4" ht="15" x14ac:dyDescent="0.25">
      <c r="A134" s="55" t="s">
        <v>130</v>
      </c>
      <c r="B134" s="45"/>
      <c r="C134" s="45"/>
      <c r="D134" s="45"/>
    </row>
    <row r="135" spans="1:4" ht="15" x14ac:dyDescent="0.25">
      <c r="A135" s="196" t="s">
        <v>186</v>
      </c>
      <c r="B135" s="82"/>
      <c r="C135" s="82"/>
      <c r="D135" s="82"/>
    </row>
    <row r="136" spans="1:4" ht="15" x14ac:dyDescent="0.25">
      <c r="A136" s="55" t="s">
        <v>199</v>
      </c>
      <c r="B136" s="82"/>
      <c r="C136" s="82"/>
      <c r="D136" s="82"/>
    </row>
    <row r="137" spans="1:4" ht="15" x14ac:dyDescent="0.25">
      <c r="A137" s="57"/>
      <c r="B137" s="45"/>
      <c r="C137" s="45"/>
      <c r="D137" s="45"/>
    </row>
    <row r="138" spans="1:4" ht="37.15" customHeight="1" x14ac:dyDescent="0.25">
      <c r="A138" s="144" t="s">
        <v>131</v>
      </c>
      <c r="B138" s="145"/>
      <c r="C138" s="146"/>
      <c r="D138" s="45"/>
    </row>
    <row r="139" spans="1:4" ht="15" x14ac:dyDescent="0.25">
      <c r="A139" s="162"/>
      <c r="B139" s="163" t="s">
        <v>132</v>
      </c>
      <c r="C139" s="126" t="s">
        <v>133</v>
      </c>
      <c r="D139" s="45"/>
    </row>
    <row r="140" spans="1:4" ht="15" x14ac:dyDescent="0.25">
      <c r="A140" s="162"/>
      <c r="B140" s="164"/>
      <c r="C140" s="126"/>
      <c r="D140" s="45"/>
    </row>
    <row r="141" spans="1:4" ht="30" x14ac:dyDescent="0.25">
      <c r="A141" s="6" t="s">
        <v>47</v>
      </c>
      <c r="B141" s="6" t="s">
        <v>30</v>
      </c>
      <c r="C141" s="52">
        <f>$B$40</f>
        <v>1374.72</v>
      </c>
      <c r="D141" s="45"/>
    </row>
    <row r="142" spans="1:4" ht="45" x14ac:dyDescent="0.25">
      <c r="A142" s="6" t="s">
        <v>49</v>
      </c>
      <c r="B142" s="6" t="s">
        <v>42</v>
      </c>
      <c r="C142" s="52">
        <f>$C$81</f>
        <v>1334.509287517091</v>
      </c>
      <c r="D142" s="45"/>
    </row>
    <row r="143" spans="1:4" ht="30" x14ac:dyDescent="0.25">
      <c r="A143" s="6" t="s">
        <v>57</v>
      </c>
      <c r="B143" s="6" t="s">
        <v>88</v>
      </c>
      <c r="C143" s="52">
        <f>$D$91</f>
        <v>70.200901632000011</v>
      </c>
      <c r="D143" s="45"/>
    </row>
    <row r="144" spans="1:4" ht="45" x14ac:dyDescent="0.25">
      <c r="A144" s="6" t="s">
        <v>59</v>
      </c>
      <c r="B144" s="6" t="s">
        <v>96</v>
      </c>
      <c r="C144" s="52">
        <f>$C$113</f>
        <v>144.00067025454544</v>
      </c>
      <c r="D144" s="45"/>
    </row>
    <row r="145" spans="1:5" ht="30" x14ac:dyDescent="0.25">
      <c r="A145" s="6" t="s">
        <v>61</v>
      </c>
      <c r="B145" s="6" t="s">
        <v>113</v>
      </c>
      <c r="C145" s="58">
        <f>$C$121</f>
        <v>149.47999999999999</v>
      </c>
      <c r="D145" s="45"/>
    </row>
    <row r="146" spans="1:5" ht="32.25" customHeight="1" x14ac:dyDescent="0.25">
      <c r="A146" s="155" t="s">
        <v>134</v>
      </c>
      <c r="B146" s="155"/>
      <c r="C146" s="52">
        <f>SUM(C141:C145)</f>
        <v>3072.9108594036366</v>
      </c>
      <c r="D146" s="45"/>
    </row>
    <row r="147" spans="1:5" ht="45" x14ac:dyDescent="0.25">
      <c r="A147" s="6" t="s">
        <v>63</v>
      </c>
      <c r="B147" s="6" t="s">
        <v>119</v>
      </c>
      <c r="C147" s="52">
        <f>$D$132</f>
        <v>742.68975681870268</v>
      </c>
      <c r="D147" s="45"/>
    </row>
    <row r="148" spans="1:5" ht="35.450000000000003" customHeight="1" x14ac:dyDescent="0.25">
      <c r="A148" s="165" t="s">
        <v>135</v>
      </c>
      <c r="B148" s="165"/>
      <c r="C148" s="59">
        <f>SUM(C146:C147)</f>
        <v>3815.6006162223393</v>
      </c>
      <c r="D148" s="45"/>
    </row>
    <row r="149" spans="1:5" ht="15" x14ac:dyDescent="0.25">
      <c r="A149" s="60"/>
    </row>
    <row r="150" spans="1:5" ht="15" x14ac:dyDescent="0.25">
      <c r="A150" s="144" t="s">
        <v>136</v>
      </c>
      <c r="B150" s="145"/>
      <c r="C150" s="145"/>
      <c r="D150" s="145"/>
      <c r="E150" s="145"/>
    </row>
    <row r="151" spans="1:5" ht="45" x14ac:dyDescent="0.25">
      <c r="A151" s="148" t="s">
        <v>137</v>
      </c>
      <c r="B151" s="161"/>
      <c r="C151" s="31" t="s">
        <v>191</v>
      </c>
      <c r="D151" s="31" t="s">
        <v>138</v>
      </c>
      <c r="E151" s="31" t="s">
        <v>192</v>
      </c>
    </row>
    <row r="152" spans="1:5" ht="30" x14ac:dyDescent="0.25">
      <c r="A152" s="148" t="s">
        <v>139</v>
      </c>
      <c r="B152" s="161"/>
      <c r="C152" s="31" t="s">
        <v>140</v>
      </c>
      <c r="D152" s="31" t="s">
        <v>141</v>
      </c>
      <c r="E152" s="31" t="s">
        <v>142</v>
      </c>
    </row>
    <row r="153" spans="1:5" ht="30" customHeight="1" x14ac:dyDescent="0.25">
      <c r="A153" s="166" t="str">
        <f t="shared" ref="A153" si="3">$B$18</f>
        <v>Recepcionista</v>
      </c>
      <c r="B153" s="167"/>
      <c r="C153" s="59">
        <f>$C$148</f>
        <v>3815.6006162223393</v>
      </c>
      <c r="D153" s="19">
        <v>1</v>
      </c>
      <c r="E153" s="33">
        <f>C153*D153</f>
        <v>3815.6006162223393</v>
      </c>
    </row>
    <row r="154" spans="1:5" ht="15" x14ac:dyDescent="0.25">
      <c r="A154" s="45"/>
      <c r="B154" s="168"/>
      <c r="C154" s="168"/>
      <c r="D154" s="168"/>
      <c r="E154" s="168"/>
    </row>
    <row r="155" spans="1:5" ht="40.9" customHeight="1" x14ac:dyDescent="0.25">
      <c r="A155" s="144" t="s">
        <v>143</v>
      </c>
      <c r="B155" s="145"/>
    </row>
    <row r="156" spans="1:5" ht="32.450000000000003" customHeight="1" x14ac:dyDescent="0.25">
      <c r="A156" s="31" t="s">
        <v>144</v>
      </c>
      <c r="B156" s="31" t="s">
        <v>145</v>
      </c>
    </row>
    <row r="157" spans="1:5" ht="48.6" customHeight="1" x14ac:dyDescent="0.25">
      <c r="A157" s="31" t="s">
        <v>146</v>
      </c>
      <c r="B157" s="59">
        <f>$E$153</f>
        <v>3815.6006162223393</v>
      </c>
    </row>
    <row r="158" spans="1:5" ht="75" customHeight="1" x14ac:dyDescent="0.25">
      <c r="A158" s="31" t="s">
        <v>147</v>
      </c>
      <c r="B158" s="19">
        <v>12</v>
      </c>
    </row>
    <row r="159" spans="1:5" ht="42" customHeight="1" x14ac:dyDescent="0.25">
      <c r="A159" s="31" t="s">
        <v>148</v>
      </c>
      <c r="B159" s="59">
        <f>ROUNDDOWN((B157*B158),1)</f>
        <v>45787.199999999997</v>
      </c>
    </row>
    <row r="160" spans="1:5" ht="15" x14ac:dyDescent="0.25">
      <c r="A160" s="61"/>
      <c r="B160"/>
      <c r="C160"/>
    </row>
  </sheetData>
  <mergeCells count="57">
    <mergeCell ref="A155:B155"/>
    <mergeCell ref="A150:E150"/>
    <mergeCell ref="A151:B151"/>
    <mergeCell ref="A152:B152"/>
    <mergeCell ref="A153:B153"/>
    <mergeCell ref="B154:E154"/>
    <mergeCell ref="A148:B148"/>
    <mergeCell ref="A113:B113"/>
    <mergeCell ref="A115:C115"/>
    <mergeCell ref="A121:B121"/>
    <mergeCell ref="A124:D124"/>
    <mergeCell ref="A129:A130"/>
    <mergeCell ref="A132:C132"/>
    <mergeCell ref="A138:C138"/>
    <mergeCell ref="A139:A140"/>
    <mergeCell ref="B139:B140"/>
    <mergeCell ref="C139:C140"/>
    <mergeCell ref="A146:B146"/>
    <mergeCell ref="B128:D128"/>
    <mergeCell ref="A109:C109"/>
    <mergeCell ref="B72:F72"/>
    <mergeCell ref="A76:C76"/>
    <mergeCell ref="A81:B81"/>
    <mergeCell ref="A83:D83"/>
    <mergeCell ref="A91:C91"/>
    <mergeCell ref="A93:D93"/>
    <mergeCell ref="A94:D94"/>
    <mergeCell ref="A102:B102"/>
    <mergeCell ref="A104:D104"/>
    <mergeCell ref="A107:B107"/>
    <mergeCell ref="A74:F74"/>
    <mergeCell ref="B73:F73"/>
    <mergeCell ref="A75:F75"/>
    <mergeCell ref="B71:F71"/>
    <mergeCell ref="E47:H47"/>
    <mergeCell ref="A48:B48"/>
    <mergeCell ref="A50:D50"/>
    <mergeCell ref="A60:B60"/>
    <mergeCell ref="A65:G65"/>
    <mergeCell ref="B66:G66"/>
    <mergeCell ref="A67:B67"/>
    <mergeCell ref="A69:B69"/>
    <mergeCell ref="C69:D69"/>
    <mergeCell ref="A70:B70"/>
    <mergeCell ref="C70:D70"/>
    <mergeCell ref="E46:H46"/>
    <mergeCell ref="A9:B9"/>
    <mergeCell ref="C9:D9"/>
    <mergeCell ref="A15:B15"/>
    <mergeCell ref="A20:B20"/>
    <mergeCell ref="A21:B21"/>
    <mergeCell ref="A32:B32"/>
    <mergeCell ref="C34:H34"/>
    <mergeCell ref="C35:H35"/>
    <mergeCell ref="A43:D43"/>
    <mergeCell ref="A44:D44"/>
    <mergeCell ref="A30:H30"/>
  </mergeCells>
  <pageMargins left="0.51181102362204722" right="0.51181102362204722" top="0.78740157480314965" bottom="0.78740157480314965" header="0.31496062992125984" footer="0.31496062992125984"/>
  <pageSetup paperSize="9" scale="8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1"/>
  <sheetViews>
    <sheetView showGridLines="0" topLeftCell="A147" zoomScaleNormal="100" workbookViewId="0">
      <selection sqref="A1:H160"/>
    </sheetView>
  </sheetViews>
  <sheetFormatPr defaultColWidth="9.140625" defaultRowHeight="24" customHeight="1" x14ac:dyDescent="0.25"/>
  <cols>
    <col min="1" max="1" width="14.5703125" style="2" customWidth="1"/>
    <col min="2" max="2" width="23.28515625" style="2" customWidth="1"/>
    <col min="3" max="3" width="13.28515625" style="2" customWidth="1"/>
    <col min="4" max="4" width="14" style="2" customWidth="1"/>
    <col min="5" max="6" width="12.28515625" style="2" customWidth="1"/>
    <col min="7" max="7" width="13" style="2" customWidth="1"/>
    <col min="8" max="16384" width="9.140625" style="2"/>
  </cols>
  <sheetData>
    <row r="1" spans="1:8" ht="15" x14ac:dyDescent="0.25">
      <c r="A1" s="1"/>
      <c r="B1" s="1"/>
      <c r="C1" s="1"/>
      <c r="D1" s="1"/>
      <c r="E1" s="1"/>
      <c r="F1" s="1"/>
      <c r="G1" s="1"/>
      <c r="H1" s="1"/>
    </row>
    <row r="2" spans="1:8" ht="15" x14ac:dyDescent="0.25">
      <c r="A2" s="1"/>
      <c r="B2" s="1"/>
      <c r="C2" s="1"/>
      <c r="D2" s="1"/>
      <c r="E2" s="1"/>
      <c r="F2" s="1"/>
      <c r="G2" s="1"/>
      <c r="H2" s="1"/>
    </row>
    <row r="3" spans="1:8" ht="15" x14ac:dyDescent="0.25">
      <c r="A3" s="1"/>
      <c r="B3" s="1"/>
      <c r="C3" s="1"/>
      <c r="D3" s="1"/>
      <c r="E3" s="1"/>
      <c r="F3" s="1"/>
      <c r="G3" s="1"/>
      <c r="H3" s="1"/>
    </row>
    <row r="4" spans="1:8" ht="15" x14ac:dyDescent="0.25">
      <c r="A4" s="1"/>
      <c r="B4" s="1"/>
      <c r="C4" s="1"/>
      <c r="D4" s="1"/>
      <c r="E4" s="1"/>
      <c r="F4" s="1"/>
      <c r="G4" s="1"/>
      <c r="H4" s="1"/>
    </row>
    <row r="5" spans="1:8" s="4" customFormat="1" ht="26.45" customHeight="1" x14ac:dyDescent="0.25">
      <c r="A5" s="3" t="s">
        <v>0</v>
      </c>
    </row>
    <row r="6" spans="1:8" s="4" customFormat="1" ht="25.15" customHeight="1" x14ac:dyDescent="0.25">
      <c r="A6" s="3" t="s">
        <v>1</v>
      </c>
    </row>
    <row r="7" spans="1:8" s="4" customFormat="1" ht="23.45" customHeight="1" x14ac:dyDescent="0.25">
      <c r="A7" s="3" t="s">
        <v>2</v>
      </c>
    </row>
    <row r="8" spans="1:8" s="4" customFormat="1" ht="15" x14ac:dyDescent="0.25"/>
    <row r="9" spans="1:8" s="4" customFormat="1" ht="24.6" customHeight="1" x14ac:dyDescent="0.2">
      <c r="A9" s="109" t="s">
        <v>3</v>
      </c>
      <c r="B9" s="110"/>
      <c r="C9" s="111"/>
      <c r="D9" s="111"/>
      <c r="E9" s="5"/>
      <c r="F9" s="5"/>
      <c r="G9" s="5"/>
      <c r="H9" s="5"/>
    </row>
    <row r="10" spans="1:8" s="4" customFormat="1" ht="60" x14ac:dyDescent="0.2">
      <c r="A10" s="6" t="s">
        <v>4</v>
      </c>
      <c r="B10" s="6"/>
      <c r="C10" s="7"/>
      <c r="D10" s="5"/>
      <c r="E10" s="5"/>
      <c r="F10" s="5"/>
      <c r="G10" s="5"/>
      <c r="H10" s="5"/>
    </row>
    <row r="11" spans="1:8" s="4" customFormat="1" ht="37.15" customHeight="1" x14ac:dyDescent="0.2">
      <c r="A11" s="6" t="s">
        <v>5</v>
      </c>
      <c r="B11" s="6" t="s">
        <v>217</v>
      </c>
      <c r="C11" s="7"/>
      <c r="D11" s="5"/>
      <c r="E11" s="5"/>
      <c r="F11" s="5"/>
      <c r="G11" s="5"/>
      <c r="H11" s="5"/>
    </row>
    <row r="12" spans="1:8" s="4" customFormat="1" ht="105" x14ac:dyDescent="0.2">
      <c r="A12" s="6" t="s">
        <v>6</v>
      </c>
      <c r="B12" s="6" t="s">
        <v>184</v>
      </c>
      <c r="C12" s="7"/>
      <c r="D12" s="5"/>
      <c r="E12" s="5"/>
      <c r="F12" s="5"/>
      <c r="G12" s="5"/>
      <c r="H12" s="5"/>
    </row>
    <row r="13" spans="1:8" s="4" customFormat="1" ht="45.75" thickBot="1" x14ac:dyDescent="0.25">
      <c r="A13" s="8" t="s">
        <v>7</v>
      </c>
      <c r="B13" s="9">
        <v>12</v>
      </c>
      <c r="C13" s="7"/>
      <c r="D13" s="5"/>
      <c r="E13" s="5"/>
      <c r="F13" s="5"/>
      <c r="G13" s="5"/>
      <c r="H13" s="5"/>
    </row>
    <row r="14" spans="1:8" s="4" customFormat="1" ht="15.75" thickTop="1" x14ac:dyDescent="0.2">
      <c r="A14" s="10"/>
      <c r="B14" s="11"/>
      <c r="D14" s="5"/>
      <c r="E14" s="5"/>
      <c r="F14" s="5"/>
      <c r="G14" s="5"/>
      <c r="H14" s="5"/>
    </row>
    <row r="15" spans="1:8" s="4" customFormat="1" ht="42" customHeight="1" x14ac:dyDescent="0.25">
      <c r="A15" s="112" t="s">
        <v>8</v>
      </c>
      <c r="B15" s="113"/>
      <c r="C15" s="12"/>
    </row>
    <row r="16" spans="1:8" s="4" customFormat="1" ht="30" x14ac:dyDescent="0.25">
      <c r="A16" s="13" t="s">
        <v>9</v>
      </c>
      <c r="B16" s="14" t="s">
        <v>197</v>
      </c>
      <c r="C16" s="15"/>
      <c r="D16" s="12"/>
      <c r="E16" s="12"/>
      <c r="F16" s="12"/>
      <c r="G16" s="12"/>
      <c r="H16" s="12"/>
    </row>
    <row r="17" spans="1:8" s="4" customFormat="1" ht="75" x14ac:dyDescent="0.25">
      <c r="A17" s="6" t="s">
        <v>11</v>
      </c>
      <c r="B17" s="16">
        <v>1</v>
      </c>
      <c r="C17" s="15"/>
      <c r="D17" s="12"/>
      <c r="E17" s="12"/>
      <c r="F17" s="12"/>
      <c r="G17" s="12"/>
      <c r="H17" s="12"/>
    </row>
    <row r="18" spans="1:8" s="4" customFormat="1" ht="33.6" customHeight="1" x14ac:dyDescent="0.25">
      <c r="A18" s="6" t="s">
        <v>13</v>
      </c>
      <c r="B18" s="16" t="s">
        <v>194</v>
      </c>
      <c r="C18" s="15"/>
      <c r="D18" s="12"/>
      <c r="E18" s="12"/>
      <c r="F18" s="12"/>
      <c r="G18" s="12"/>
      <c r="H18" s="12"/>
    </row>
    <row r="19" spans="1:8" s="4" customFormat="1" ht="15" x14ac:dyDescent="0.25">
      <c r="A19" s="17"/>
      <c r="B19" s="17"/>
      <c r="C19" s="17"/>
    </row>
    <row r="20" spans="1:8" s="4" customFormat="1" ht="43.9" customHeight="1" x14ac:dyDescent="0.2">
      <c r="A20" s="114" t="s">
        <v>15</v>
      </c>
      <c r="B20" s="115"/>
      <c r="C20" s="18"/>
    </row>
    <row r="21" spans="1:8" s="4" customFormat="1" ht="37.9" customHeight="1" x14ac:dyDescent="0.2">
      <c r="A21" s="109" t="s">
        <v>16</v>
      </c>
      <c r="B21" s="110"/>
      <c r="C21" s="18"/>
    </row>
    <row r="22" spans="1:8" s="4" customFormat="1" ht="75" x14ac:dyDescent="0.2">
      <c r="A22" s="6" t="s">
        <v>17</v>
      </c>
      <c r="B22" s="19" t="s">
        <v>194</v>
      </c>
      <c r="C22" s="15" t="s">
        <v>18</v>
      </c>
      <c r="D22" s="5"/>
      <c r="E22" s="5"/>
      <c r="F22" s="5"/>
    </row>
    <row r="23" spans="1:8" s="4" customFormat="1" ht="60" x14ac:dyDescent="0.2">
      <c r="A23" s="6" t="s">
        <v>19</v>
      </c>
      <c r="B23" s="19" t="s">
        <v>224</v>
      </c>
      <c r="C23" s="15" t="s">
        <v>20</v>
      </c>
      <c r="D23" s="5"/>
      <c r="E23" s="5"/>
      <c r="F23" s="5"/>
    </row>
    <row r="24" spans="1:8" s="4" customFormat="1" ht="60" x14ac:dyDescent="0.2">
      <c r="A24" s="6" t="s">
        <v>21</v>
      </c>
      <c r="B24" s="33">
        <v>1099.9000000000001</v>
      </c>
      <c r="C24" s="15" t="s">
        <v>22</v>
      </c>
      <c r="D24" s="5"/>
      <c r="E24" s="5"/>
      <c r="F24" s="5"/>
    </row>
    <row r="25" spans="1:8" s="4" customFormat="1" ht="75" x14ac:dyDescent="0.2">
      <c r="A25" s="6" t="s">
        <v>23</v>
      </c>
      <c r="B25" s="98" t="s">
        <v>220</v>
      </c>
      <c r="C25" s="15" t="s">
        <v>24</v>
      </c>
      <c r="D25" s="20"/>
      <c r="E25" s="20"/>
      <c r="F25" s="20"/>
    </row>
    <row r="26" spans="1:8" s="4" customFormat="1" ht="45" x14ac:dyDescent="0.2">
      <c r="A26" s="6" t="s">
        <v>25</v>
      </c>
      <c r="B26" s="100">
        <v>43466</v>
      </c>
      <c r="C26" s="15" t="s">
        <v>26</v>
      </c>
      <c r="D26" s="5"/>
      <c r="E26" s="5"/>
      <c r="F26" s="5"/>
    </row>
    <row r="27" spans="1:8" s="4" customFormat="1" ht="15" x14ac:dyDescent="0.25">
      <c r="A27" s="21" t="s">
        <v>27</v>
      </c>
      <c r="B27" s="11"/>
    </row>
    <row r="28" spans="1:8" s="4" customFormat="1" ht="15" x14ac:dyDescent="0.25">
      <c r="A28" s="21" t="s">
        <v>28</v>
      </c>
      <c r="B28" s="11"/>
    </row>
    <row r="29" spans="1:8" s="4" customFormat="1" ht="15" x14ac:dyDescent="0.25"/>
    <row r="30" spans="1:8" ht="22.5" x14ac:dyDescent="0.3">
      <c r="A30" s="116" t="s">
        <v>29</v>
      </c>
      <c r="B30" s="116"/>
      <c r="C30" s="116"/>
      <c r="D30" s="116"/>
      <c r="E30" s="116"/>
      <c r="F30" s="116"/>
      <c r="G30" s="116"/>
      <c r="H30" s="116"/>
    </row>
    <row r="31" spans="1:8" ht="15" x14ac:dyDescent="0.25"/>
    <row r="32" spans="1:8" ht="36.6" customHeight="1" x14ac:dyDescent="0.25">
      <c r="A32" s="117" t="s">
        <v>30</v>
      </c>
      <c r="B32" s="118"/>
    </row>
    <row r="33" spans="1:8" ht="53.25" customHeight="1" x14ac:dyDescent="0.25">
      <c r="A33" s="22" t="s">
        <v>31</v>
      </c>
      <c r="B33" s="22" t="s">
        <v>32</v>
      </c>
    </row>
    <row r="34" spans="1:8" ht="24" customHeight="1" x14ac:dyDescent="0.2">
      <c r="A34" s="6" t="s">
        <v>33</v>
      </c>
      <c r="B34" s="23">
        <v>1099.9000000000001</v>
      </c>
      <c r="C34" s="108" t="s">
        <v>34</v>
      </c>
      <c r="D34" s="108"/>
      <c r="E34" s="108"/>
      <c r="F34" s="108"/>
      <c r="G34" s="108"/>
      <c r="H34" s="108"/>
    </row>
    <row r="35" spans="1:8" ht="30" x14ac:dyDescent="0.2">
      <c r="A35" s="6" t="s">
        <v>35</v>
      </c>
      <c r="B35" s="23"/>
      <c r="C35" s="119"/>
      <c r="D35" s="119"/>
      <c r="E35" s="119"/>
      <c r="F35" s="119"/>
      <c r="G35" s="119"/>
      <c r="H35" s="119"/>
    </row>
    <row r="36" spans="1:8" ht="30" x14ac:dyDescent="0.2">
      <c r="A36" s="6" t="s">
        <v>36</v>
      </c>
      <c r="B36" s="23"/>
      <c r="C36" s="24"/>
      <c r="D36" s="24"/>
      <c r="E36" s="24"/>
      <c r="F36" s="24"/>
      <c r="G36" s="24"/>
      <c r="H36" s="24"/>
    </row>
    <row r="37" spans="1:8" ht="30" x14ac:dyDescent="0.25">
      <c r="A37" s="6" t="s">
        <v>37</v>
      </c>
      <c r="B37" s="23"/>
    </row>
    <row r="38" spans="1:8" ht="45" x14ac:dyDescent="0.25">
      <c r="A38" s="6" t="s">
        <v>38</v>
      </c>
      <c r="B38" s="23"/>
    </row>
    <row r="39" spans="1:8" ht="30" x14ac:dyDescent="0.25">
      <c r="A39" s="6" t="s">
        <v>39</v>
      </c>
      <c r="B39" s="23"/>
      <c r="C39" s="25"/>
    </row>
    <row r="40" spans="1:8" ht="24" customHeight="1" x14ac:dyDescent="0.25">
      <c r="A40" s="26" t="s">
        <v>40</v>
      </c>
      <c r="B40" s="27">
        <f>SUM(B34:B39)</f>
        <v>1099.9000000000001</v>
      </c>
    </row>
    <row r="41" spans="1:8" ht="24" customHeight="1" x14ac:dyDescent="0.2">
      <c r="A41" s="28" t="s">
        <v>41</v>
      </c>
      <c r="B41" s="29"/>
    </row>
    <row r="42" spans="1:8" ht="24" customHeight="1" x14ac:dyDescent="0.2">
      <c r="A42" s="30"/>
      <c r="B42" s="29"/>
    </row>
    <row r="43" spans="1:8" ht="33.6" customHeight="1" x14ac:dyDescent="0.25">
      <c r="A43" s="120" t="s">
        <v>42</v>
      </c>
      <c r="B43" s="121"/>
      <c r="C43" s="121"/>
      <c r="D43" s="122"/>
    </row>
    <row r="44" spans="1:8" ht="31.15" customHeight="1" x14ac:dyDescent="0.25">
      <c r="A44" s="123" t="s">
        <v>43</v>
      </c>
      <c r="B44" s="124"/>
      <c r="C44" s="124"/>
      <c r="D44" s="125"/>
    </row>
    <row r="45" spans="1:8" ht="45" x14ac:dyDescent="0.25">
      <c r="A45" s="31" t="s">
        <v>44</v>
      </c>
      <c r="B45" s="31" t="s">
        <v>45</v>
      </c>
      <c r="C45" s="31" t="s">
        <v>46</v>
      </c>
      <c r="D45" s="31" t="s">
        <v>32</v>
      </c>
    </row>
    <row r="46" spans="1:8" ht="36.75" customHeight="1" x14ac:dyDescent="0.2">
      <c r="A46" s="6" t="s">
        <v>47</v>
      </c>
      <c r="B46" s="6" t="s">
        <v>48</v>
      </c>
      <c r="C46" s="32">
        <f>(1/12)</f>
        <v>8.3333333333333329E-2</v>
      </c>
      <c r="D46" s="33">
        <f>(B40)*C46</f>
        <v>91.658333333333331</v>
      </c>
      <c r="E46" s="108"/>
      <c r="F46" s="108"/>
      <c r="G46" s="108"/>
      <c r="H46" s="108"/>
    </row>
    <row r="47" spans="1:8" ht="28.5" customHeight="1" x14ac:dyDescent="0.2">
      <c r="A47" s="6" t="s">
        <v>49</v>
      </c>
      <c r="B47" s="6" t="s">
        <v>50</v>
      </c>
      <c r="C47" s="32">
        <f>((1/11)+(1/3)/11)-0.0002</f>
        <v>0.12101212121212121</v>
      </c>
      <c r="D47" s="34">
        <f>(B40)*C47</f>
        <v>133.10123212121212</v>
      </c>
      <c r="E47" s="108"/>
      <c r="F47" s="108"/>
      <c r="G47" s="108"/>
      <c r="H47" s="108"/>
    </row>
    <row r="48" spans="1:8" ht="24" customHeight="1" x14ac:dyDescent="0.25">
      <c r="A48" s="126" t="s">
        <v>40</v>
      </c>
      <c r="B48" s="126"/>
      <c r="C48" s="19"/>
      <c r="D48" s="35">
        <f>SUM(D46:D47)</f>
        <v>224.75956545454545</v>
      </c>
    </row>
    <row r="50" spans="1:8" ht="50.45" customHeight="1" x14ac:dyDescent="0.25">
      <c r="A50" s="127" t="s">
        <v>51</v>
      </c>
      <c r="B50" s="128"/>
      <c r="C50" s="128"/>
      <c r="D50" s="129"/>
    </row>
    <row r="51" spans="1:8" ht="30" x14ac:dyDescent="0.25">
      <c r="A51" s="36" t="s">
        <v>52</v>
      </c>
      <c r="B51" s="36" t="s">
        <v>53</v>
      </c>
      <c r="C51" s="36" t="s">
        <v>54</v>
      </c>
      <c r="D51" s="36" t="s">
        <v>32</v>
      </c>
    </row>
    <row r="52" spans="1:8" ht="15" x14ac:dyDescent="0.2">
      <c r="A52" s="37" t="s">
        <v>47</v>
      </c>
      <c r="B52" s="37" t="s">
        <v>55</v>
      </c>
      <c r="C52" s="32">
        <v>0.2</v>
      </c>
      <c r="D52" s="38">
        <f t="shared" ref="D52:D59" si="0">($B$40+$D$48)*C52</f>
        <v>264.93191309090912</v>
      </c>
      <c r="E52" s="15"/>
      <c r="F52" s="12"/>
      <c r="G52" s="12"/>
      <c r="H52" s="12"/>
    </row>
    <row r="53" spans="1:8" ht="15" x14ac:dyDescent="0.2">
      <c r="A53" s="37" t="s">
        <v>49</v>
      </c>
      <c r="B53" s="37" t="s">
        <v>56</v>
      </c>
      <c r="C53" s="32">
        <v>2.5000000000000001E-2</v>
      </c>
      <c r="D53" s="38">
        <f t="shared" si="0"/>
        <v>33.11648913636364</v>
      </c>
      <c r="E53" s="15"/>
      <c r="F53" s="12"/>
      <c r="G53" s="12"/>
      <c r="H53" s="12"/>
    </row>
    <row r="54" spans="1:8" ht="15" x14ac:dyDescent="0.2">
      <c r="A54" s="37" t="s">
        <v>57</v>
      </c>
      <c r="B54" s="37" t="s">
        <v>58</v>
      </c>
      <c r="C54" s="39">
        <v>0.03</v>
      </c>
      <c r="D54" s="38">
        <f t="shared" si="0"/>
        <v>39.739786963636369</v>
      </c>
      <c r="E54" s="15"/>
      <c r="F54" s="12"/>
      <c r="G54" s="12"/>
      <c r="H54" s="12"/>
    </row>
    <row r="55" spans="1:8" ht="15" x14ac:dyDescent="0.2">
      <c r="A55" s="37" t="s">
        <v>59</v>
      </c>
      <c r="B55" s="37" t="s">
        <v>60</v>
      </c>
      <c r="C55" s="32">
        <v>1.4999999999999999E-2</v>
      </c>
      <c r="D55" s="38">
        <f t="shared" si="0"/>
        <v>19.869893481818185</v>
      </c>
      <c r="E55" s="15"/>
      <c r="F55" s="12"/>
      <c r="G55" s="12"/>
      <c r="H55" s="12"/>
    </row>
    <row r="56" spans="1:8" ht="15" x14ac:dyDescent="0.2">
      <c r="A56" s="37" t="s">
        <v>61</v>
      </c>
      <c r="B56" s="37" t="s">
        <v>62</v>
      </c>
      <c r="C56" s="32">
        <v>0.01</v>
      </c>
      <c r="D56" s="38">
        <f t="shared" si="0"/>
        <v>13.246595654545457</v>
      </c>
      <c r="E56" s="15"/>
      <c r="F56" s="12"/>
      <c r="G56" s="12"/>
      <c r="H56" s="12"/>
    </row>
    <row r="57" spans="1:8" ht="15" x14ac:dyDescent="0.2">
      <c r="A57" s="37" t="s">
        <v>63</v>
      </c>
      <c r="B57" s="37" t="s">
        <v>64</v>
      </c>
      <c r="C57" s="32">
        <v>6.0000000000000001E-3</v>
      </c>
      <c r="D57" s="38">
        <f t="shared" si="0"/>
        <v>7.9479573927272735</v>
      </c>
      <c r="E57" s="15"/>
      <c r="F57" s="12"/>
      <c r="G57" s="12"/>
      <c r="H57" s="12"/>
    </row>
    <row r="58" spans="1:8" ht="15" x14ac:dyDescent="0.2">
      <c r="A58" s="37" t="s">
        <v>65</v>
      </c>
      <c r="B58" s="37" t="s">
        <v>66</v>
      </c>
      <c r="C58" s="32">
        <v>2E-3</v>
      </c>
      <c r="D58" s="38">
        <f t="shared" si="0"/>
        <v>2.6493191309090913</v>
      </c>
      <c r="E58" s="15"/>
      <c r="F58" s="12"/>
      <c r="G58" s="12"/>
      <c r="H58" s="12"/>
    </row>
    <row r="59" spans="1:8" ht="15" x14ac:dyDescent="0.2">
      <c r="A59" s="37" t="s">
        <v>67</v>
      </c>
      <c r="B59" s="37" t="s">
        <v>68</v>
      </c>
      <c r="C59" s="32">
        <v>0.08</v>
      </c>
      <c r="D59" s="38">
        <f t="shared" si="0"/>
        <v>105.97276523636366</v>
      </c>
      <c r="E59" s="15"/>
      <c r="F59" s="12"/>
      <c r="G59" s="12"/>
      <c r="H59" s="12"/>
    </row>
    <row r="60" spans="1:8" ht="30" customHeight="1" x14ac:dyDescent="0.25">
      <c r="A60" s="130" t="s">
        <v>40</v>
      </c>
      <c r="B60" s="131"/>
      <c r="C60" s="68">
        <f>SUM(C52:C59)</f>
        <v>0.36800000000000005</v>
      </c>
      <c r="D60" s="69">
        <f>SUM(D52:D59)</f>
        <v>487.47472008727277</v>
      </c>
    </row>
    <row r="61" spans="1:8" ht="15" x14ac:dyDescent="0.2">
      <c r="A61" s="40" t="s">
        <v>69</v>
      </c>
      <c r="B61" s="41"/>
    </row>
    <row r="62" spans="1:8" ht="15" x14ac:dyDescent="0.25">
      <c r="A62" s="28" t="s">
        <v>70</v>
      </c>
      <c r="B62" s="42"/>
      <c r="C62" s="42"/>
      <c r="D62" s="42"/>
      <c r="E62" s="42"/>
    </row>
    <row r="63" spans="1:8" ht="15" x14ac:dyDescent="0.2">
      <c r="A63" s="28" t="s">
        <v>71</v>
      </c>
    </row>
    <row r="65" spans="1:8" ht="24" customHeight="1" x14ac:dyDescent="0.25">
      <c r="A65" s="132" t="s">
        <v>72</v>
      </c>
      <c r="B65" s="133"/>
      <c r="C65" s="133"/>
      <c r="D65" s="133"/>
      <c r="E65" s="133"/>
      <c r="F65" s="133"/>
      <c r="G65" s="134"/>
    </row>
    <row r="66" spans="1:8" ht="25.15" customHeight="1" x14ac:dyDescent="0.25">
      <c r="A66" s="36" t="s">
        <v>73</v>
      </c>
      <c r="B66" s="135" t="s">
        <v>74</v>
      </c>
      <c r="C66" s="136"/>
      <c r="D66" s="136"/>
      <c r="E66" s="136"/>
      <c r="F66" s="136"/>
      <c r="G66" s="137"/>
    </row>
    <row r="67" spans="1:8" ht="15" customHeight="1" x14ac:dyDescent="0.25">
      <c r="A67" s="138"/>
      <c r="B67" s="139"/>
      <c r="C67" s="36" t="s">
        <v>75</v>
      </c>
      <c r="D67" s="36" t="s">
        <v>76</v>
      </c>
      <c r="E67" s="36" t="s">
        <v>77</v>
      </c>
      <c r="F67" s="36" t="s">
        <v>78</v>
      </c>
      <c r="G67" s="36" t="s">
        <v>79</v>
      </c>
    </row>
    <row r="68" spans="1:8" ht="15" x14ac:dyDescent="0.25">
      <c r="A68" s="37" t="s">
        <v>47</v>
      </c>
      <c r="B68" s="37" t="s">
        <v>80</v>
      </c>
      <c r="C68" s="43">
        <v>3.6</v>
      </c>
      <c r="D68" s="37">
        <v>2</v>
      </c>
      <c r="E68" s="37">
        <v>22</v>
      </c>
      <c r="F68" s="43">
        <f>(B40)*6%</f>
        <v>65.994</v>
      </c>
      <c r="G68" s="70">
        <f>((C68*D68*E68)-F68)</f>
        <v>92.406000000000006</v>
      </c>
      <c r="H68" s="15"/>
    </row>
    <row r="69" spans="1:8" ht="15" customHeight="1" x14ac:dyDescent="0.25">
      <c r="A69" s="140" t="s">
        <v>81</v>
      </c>
      <c r="B69" s="141"/>
      <c r="C69" s="138" t="s">
        <v>82</v>
      </c>
      <c r="D69" s="139"/>
      <c r="E69" s="36" t="s">
        <v>83</v>
      </c>
      <c r="F69" s="97" t="s">
        <v>78</v>
      </c>
      <c r="G69" s="72"/>
      <c r="H69" s="15"/>
    </row>
    <row r="70" spans="1:8" ht="13.9" customHeight="1" x14ac:dyDescent="0.25">
      <c r="A70" s="104" t="s">
        <v>84</v>
      </c>
      <c r="B70" s="106"/>
      <c r="C70" s="142">
        <v>18</v>
      </c>
      <c r="D70" s="143"/>
      <c r="E70" s="37">
        <v>22</v>
      </c>
      <c r="F70" s="43">
        <f>(C70* E70)*10%</f>
        <v>39.6</v>
      </c>
      <c r="G70" s="71">
        <f>((C70*E70)-F70)</f>
        <v>356.4</v>
      </c>
      <c r="H70" s="15"/>
    </row>
    <row r="71" spans="1:8" ht="13.9" customHeight="1" x14ac:dyDescent="0.25">
      <c r="A71" s="37" t="s">
        <v>57</v>
      </c>
      <c r="B71" s="104" t="s">
        <v>85</v>
      </c>
      <c r="C71" s="105"/>
      <c r="D71" s="105"/>
      <c r="E71" s="105"/>
      <c r="F71" s="106"/>
      <c r="G71" s="43">
        <v>6</v>
      </c>
      <c r="H71" s="15"/>
    </row>
    <row r="72" spans="1:8" ht="15" customHeight="1" x14ac:dyDescent="0.25">
      <c r="A72" s="37" t="s">
        <v>59</v>
      </c>
      <c r="B72" s="104" t="s">
        <v>221</v>
      </c>
      <c r="C72" s="105"/>
      <c r="D72" s="105"/>
      <c r="E72" s="105"/>
      <c r="F72" s="106"/>
      <c r="G72" s="43">
        <v>6</v>
      </c>
      <c r="H72" s="44"/>
    </row>
    <row r="73" spans="1:8" ht="32.450000000000003" customHeight="1" x14ac:dyDescent="0.25">
      <c r="A73" s="37" t="s">
        <v>61</v>
      </c>
      <c r="B73" s="104" t="s">
        <v>39</v>
      </c>
      <c r="C73" s="105"/>
      <c r="D73" s="105"/>
      <c r="E73" s="105"/>
      <c r="F73" s="106"/>
      <c r="G73" s="43">
        <v>0</v>
      </c>
      <c r="H73" s="15"/>
    </row>
    <row r="74" spans="1:8" ht="15" x14ac:dyDescent="0.25">
      <c r="A74" s="138" t="s">
        <v>40</v>
      </c>
      <c r="B74" s="147"/>
      <c r="C74" s="147"/>
      <c r="D74" s="147"/>
      <c r="E74" s="147"/>
      <c r="F74" s="139"/>
      <c r="G74" s="69">
        <f>SUM(G68,G70,G71,G72,G73)</f>
        <v>460.80599999999998</v>
      </c>
    </row>
    <row r="75" spans="1:8" ht="28.15" customHeight="1" x14ac:dyDescent="0.25">
      <c r="A75" s="107" t="s">
        <v>222</v>
      </c>
      <c r="B75" s="107"/>
      <c r="C75" s="107"/>
      <c r="D75" s="107"/>
      <c r="E75" s="107"/>
      <c r="F75" s="107"/>
      <c r="G75" s="101"/>
    </row>
    <row r="76" spans="1:8" ht="15" customHeight="1" x14ac:dyDescent="0.25"/>
    <row r="77" spans="1:8" ht="44.45" customHeight="1" x14ac:dyDescent="0.25">
      <c r="A77" s="144" t="s">
        <v>86</v>
      </c>
      <c r="B77" s="145"/>
      <c r="C77" s="146"/>
    </row>
    <row r="78" spans="1:8" ht="45" x14ac:dyDescent="0.25">
      <c r="A78" s="31">
        <v>2</v>
      </c>
      <c r="B78" s="31" t="s">
        <v>87</v>
      </c>
      <c r="C78" s="31" t="s">
        <v>32</v>
      </c>
    </row>
    <row r="79" spans="1:8" ht="45" x14ac:dyDescent="0.25">
      <c r="A79" s="6" t="s">
        <v>44</v>
      </c>
      <c r="B79" s="6" t="s">
        <v>45</v>
      </c>
      <c r="C79" s="43">
        <f>$D$48</f>
        <v>224.75956545454545</v>
      </c>
    </row>
    <row r="80" spans="1:8" ht="30" x14ac:dyDescent="0.25">
      <c r="A80" s="6" t="s">
        <v>52</v>
      </c>
      <c r="B80" s="6" t="s">
        <v>53</v>
      </c>
      <c r="C80" s="43">
        <f>$D$60</f>
        <v>487.47472008727277</v>
      </c>
    </row>
    <row r="81" spans="1:8" ht="30" x14ac:dyDescent="0.25">
      <c r="A81" s="6" t="s">
        <v>73</v>
      </c>
      <c r="B81" s="6" t="s">
        <v>74</v>
      </c>
      <c r="C81" s="43">
        <f>$G$74</f>
        <v>460.80599999999998</v>
      </c>
    </row>
    <row r="82" spans="1:8" ht="32.450000000000003" customHeight="1" x14ac:dyDescent="0.25">
      <c r="A82" s="126" t="s">
        <v>40</v>
      </c>
      <c r="B82" s="126"/>
      <c r="C82" s="76">
        <f>SUM(C79:C81)</f>
        <v>1173.0402855418183</v>
      </c>
    </row>
    <row r="83" spans="1:8" ht="15" x14ac:dyDescent="0.25">
      <c r="A83" s="41"/>
      <c r="B83" s="41"/>
    </row>
    <row r="84" spans="1:8" ht="38.450000000000003" customHeight="1" x14ac:dyDescent="0.25">
      <c r="A84" s="144" t="s">
        <v>88</v>
      </c>
      <c r="B84" s="145"/>
      <c r="C84" s="145"/>
      <c r="D84" s="146"/>
    </row>
    <row r="85" spans="1:8" ht="30" x14ac:dyDescent="0.25">
      <c r="A85" s="31">
        <v>3</v>
      </c>
      <c r="B85" s="31" t="s">
        <v>89</v>
      </c>
      <c r="C85" s="31" t="s">
        <v>46</v>
      </c>
      <c r="D85" s="31" t="s">
        <v>32</v>
      </c>
    </row>
    <row r="86" spans="1:8" ht="28.5" customHeight="1" x14ac:dyDescent="0.2">
      <c r="A86" s="6" t="s">
        <v>47</v>
      </c>
      <c r="B86" s="6" t="s">
        <v>90</v>
      </c>
      <c r="C86" s="46">
        <v>2.0199999999999999E-2</v>
      </c>
      <c r="D86" s="43">
        <f>$B$40*C86</f>
        <v>22.217980000000001</v>
      </c>
      <c r="E86" s="15" t="s">
        <v>202</v>
      </c>
      <c r="F86" s="5"/>
      <c r="G86" s="5"/>
      <c r="H86" s="5"/>
    </row>
    <row r="87" spans="1:8" ht="45" x14ac:dyDescent="0.2">
      <c r="A87" s="6" t="s">
        <v>49</v>
      </c>
      <c r="B87" s="6" t="s">
        <v>91</v>
      </c>
      <c r="C87" s="46">
        <f>((8%)*(C86))</f>
        <v>1.616E-3</v>
      </c>
      <c r="D87" s="43">
        <f>$B$40*C87</f>
        <v>1.7774384000000001</v>
      </c>
      <c r="E87" s="15"/>
      <c r="F87" s="5"/>
      <c r="G87" s="5"/>
      <c r="H87" s="5"/>
    </row>
    <row r="88" spans="1:8" ht="60" x14ac:dyDescent="0.2">
      <c r="A88" s="6" t="s">
        <v>57</v>
      </c>
      <c r="B88" s="6" t="s">
        <v>92</v>
      </c>
      <c r="C88" s="46">
        <f>((40%+10%)*8%)*C86</f>
        <v>8.0800000000000002E-4</v>
      </c>
      <c r="D88" s="43">
        <f t="shared" ref="D88:D91" si="1">$B$40*C88</f>
        <v>0.88871920000000004</v>
      </c>
      <c r="E88" s="15"/>
      <c r="F88" s="5"/>
      <c r="G88" s="5"/>
      <c r="H88" s="5"/>
    </row>
    <row r="89" spans="1:8" ht="25.5" customHeight="1" x14ac:dyDescent="0.2">
      <c r="A89" s="6" t="s">
        <v>59</v>
      </c>
      <c r="B89" s="6" t="s">
        <v>93</v>
      </c>
      <c r="C89" s="46">
        <v>2.0199999999999999E-2</v>
      </c>
      <c r="D89" s="43">
        <f t="shared" si="1"/>
        <v>22.217980000000001</v>
      </c>
      <c r="E89" s="15" t="s">
        <v>202</v>
      </c>
      <c r="F89" s="5"/>
      <c r="G89" s="5"/>
      <c r="H89" s="5"/>
    </row>
    <row r="90" spans="1:8" ht="60" x14ac:dyDescent="0.2">
      <c r="A90" s="6" t="s">
        <v>61</v>
      </c>
      <c r="B90" s="6" t="s">
        <v>94</v>
      </c>
      <c r="C90" s="46">
        <f>((C60*C89))</f>
        <v>7.4336000000000003E-3</v>
      </c>
      <c r="D90" s="43">
        <f t="shared" si="1"/>
        <v>8.1762166400000016</v>
      </c>
      <c r="E90" s="15"/>
      <c r="F90" s="5"/>
      <c r="G90" s="5"/>
      <c r="H90" s="5"/>
    </row>
    <row r="91" spans="1:8" ht="60" x14ac:dyDescent="0.2">
      <c r="A91" s="6" t="s">
        <v>63</v>
      </c>
      <c r="B91" s="6" t="s">
        <v>95</v>
      </c>
      <c r="C91" s="46">
        <f>(((40%+10%)*8%)*C89)</f>
        <v>8.0800000000000002E-4</v>
      </c>
      <c r="D91" s="43">
        <f t="shared" si="1"/>
        <v>0.88871920000000004</v>
      </c>
      <c r="E91" s="15"/>
      <c r="F91" s="5"/>
      <c r="G91" s="5"/>
      <c r="H91" s="5"/>
    </row>
    <row r="92" spans="1:8" ht="34.15" customHeight="1" x14ac:dyDescent="0.25">
      <c r="A92" s="148" t="s">
        <v>40</v>
      </c>
      <c r="B92" s="149"/>
      <c r="C92" s="150"/>
      <c r="D92" s="76">
        <f>SUM(D86:D91)</f>
        <v>56.167053439999997</v>
      </c>
    </row>
    <row r="93" spans="1:8" ht="15" x14ac:dyDescent="0.25">
      <c r="A93" s="41"/>
      <c r="B93" s="41"/>
      <c r="C93" s="41"/>
      <c r="D93" s="48"/>
    </row>
    <row r="94" spans="1:8" ht="43.9" customHeight="1" x14ac:dyDescent="0.25">
      <c r="A94" s="144" t="s">
        <v>96</v>
      </c>
      <c r="B94" s="145"/>
      <c r="C94" s="145"/>
      <c r="D94" s="146"/>
    </row>
    <row r="95" spans="1:8" ht="27" customHeight="1" x14ac:dyDescent="0.25">
      <c r="A95" s="151" t="s">
        <v>97</v>
      </c>
      <c r="B95" s="124"/>
      <c r="C95" s="124"/>
      <c r="D95" s="125"/>
    </row>
    <row r="96" spans="1:8" ht="30" x14ac:dyDescent="0.25">
      <c r="A96" s="31" t="s">
        <v>98</v>
      </c>
      <c r="B96" s="31" t="s">
        <v>99</v>
      </c>
      <c r="C96" s="31" t="s">
        <v>46</v>
      </c>
      <c r="D96" s="31" t="s">
        <v>32</v>
      </c>
      <c r="E96" s="49"/>
    </row>
    <row r="97" spans="1:6" ht="30" x14ac:dyDescent="0.25">
      <c r="A97" s="6" t="s">
        <v>47</v>
      </c>
      <c r="B97" s="6" t="s">
        <v>100</v>
      </c>
      <c r="C97" s="46">
        <f>(1/11)-0.00016</f>
        <v>9.0749090909090918E-2</v>
      </c>
      <c r="D97" s="43">
        <f>$B$40*C97</f>
        <v>99.814925090909114</v>
      </c>
      <c r="E97" s="49"/>
    </row>
    <row r="98" spans="1:6" ht="30" x14ac:dyDescent="0.25">
      <c r="A98" s="6" t="s">
        <v>49</v>
      </c>
      <c r="B98" s="6" t="s">
        <v>101</v>
      </c>
      <c r="C98" s="46">
        <v>5.5999999999999999E-3</v>
      </c>
      <c r="D98" s="43">
        <f>$B$40*C98</f>
        <v>6.15944</v>
      </c>
      <c r="E98" s="49"/>
    </row>
    <row r="99" spans="1:6" ht="30" x14ac:dyDescent="0.25">
      <c r="A99" s="6" t="s">
        <v>57</v>
      </c>
      <c r="B99" s="6" t="s">
        <v>102</v>
      </c>
      <c r="C99" s="46">
        <v>5.9999999999999995E-4</v>
      </c>
      <c r="D99" s="43">
        <f t="shared" ref="D99:D102" si="2">$B$40*C99</f>
        <v>0.65993999999999997</v>
      </c>
      <c r="E99" s="49"/>
    </row>
    <row r="100" spans="1:6" ht="45" x14ac:dyDescent="0.25">
      <c r="A100" s="6" t="s">
        <v>59</v>
      </c>
      <c r="B100" s="6" t="s">
        <v>103</v>
      </c>
      <c r="C100" s="46">
        <v>8.9999999999999998E-4</v>
      </c>
      <c r="D100" s="43">
        <f t="shared" si="2"/>
        <v>0.98991000000000007</v>
      </c>
      <c r="E100" s="49"/>
    </row>
    <row r="101" spans="1:6" ht="45" x14ac:dyDescent="0.25">
      <c r="A101" s="6" t="s">
        <v>61</v>
      </c>
      <c r="B101" s="6" t="s">
        <v>104</v>
      </c>
      <c r="C101" s="46">
        <v>6.8999999999999999E-3</v>
      </c>
      <c r="D101" s="43">
        <f t="shared" si="2"/>
        <v>7.5893100000000002</v>
      </c>
      <c r="E101" s="49"/>
    </row>
    <row r="102" spans="1:6" ht="45" x14ac:dyDescent="0.25">
      <c r="A102" s="6" t="s">
        <v>63</v>
      </c>
      <c r="B102" s="6" t="s">
        <v>105</v>
      </c>
      <c r="C102" s="46">
        <v>0</v>
      </c>
      <c r="D102" s="43">
        <f t="shared" si="2"/>
        <v>0</v>
      </c>
      <c r="E102" s="49"/>
    </row>
    <row r="103" spans="1:6" ht="29.45" customHeight="1" x14ac:dyDescent="0.25">
      <c r="A103" s="126" t="s">
        <v>40</v>
      </c>
      <c r="B103" s="126"/>
      <c r="C103" s="31"/>
      <c r="D103" s="47">
        <f>SUM(D97:D102)</f>
        <v>115.21352509090912</v>
      </c>
      <c r="E103" s="49"/>
    </row>
    <row r="104" spans="1:6" ht="15" x14ac:dyDescent="0.25">
      <c r="A104" s="41"/>
      <c r="B104" s="41"/>
      <c r="C104" s="41"/>
      <c r="D104" s="48"/>
      <c r="E104" s="49"/>
    </row>
    <row r="105" spans="1:6" ht="23.45" customHeight="1" x14ac:dyDescent="0.25">
      <c r="A105" s="152" t="s">
        <v>106</v>
      </c>
      <c r="B105" s="153"/>
      <c r="C105" s="153"/>
      <c r="D105" s="154"/>
      <c r="E105" s="49"/>
    </row>
    <row r="106" spans="1:6" ht="30" x14ac:dyDescent="0.25">
      <c r="A106" s="31" t="s">
        <v>107</v>
      </c>
      <c r="B106" s="31" t="s">
        <v>108</v>
      </c>
      <c r="C106" s="31" t="s">
        <v>46</v>
      </c>
      <c r="D106" s="31" t="s">
        <v>32</v>
      </c>
      <c r="E106" s="48"/>
      <c r="F106" s="49"/>
    </row>
    <row r="107" spans="1:6" ht="45" x14ac:dyDescent="0.25">
      <c r="A107" s="6" t="s">
        <v>47</v>
      </c>
      <c r="B107" s="6" t="s">
        <v>109</v>
      </c>
      <c r="C107" s="50"/>
      <c r="D107" s="43">
        <f>(B34+B35+B36)*C107</f>
        <v>0</v>
      </c>
      <c r="E107" s="48"/>
      <c r="F107" s="49"/>
    </row>
    <row r="108" spans="1:6" ht="31.9" customHeight="1" x14ac:dyDescent="0.25">
      <c r="A108" s="126" t="s">
        <v>40</v>
      </c>
      <c r="B108" s="126"/>
      <c r="C108" s="31"/>
      <c r="D108" s="47">
        <f>$D$107</f>
        <v>0</v>
      </c>
    </row>
    <row r="109" spans="1:6" ht="15" x14ac:dyDescent="0.25">
      <c r="A109" s="41"/>
      <c r="B109" s="41"/>
      <c r="C109" s="41"/>
      <c r="D109" s="51"/>
    </row>
    <row r="110" spans="1:6" ht="39" customHeight="1" x14ac:dyDescent="0.25">
      <c r="A110" s="144" t="s">
        <v>110</v>
      </c>
      <c r="B110" s="145"/>
      <c r="C110" s="146"/>
      <c r="D110" s="51"/>
    </row>
    <row r="111" spans="1:6" ht="45" x14ac:dyDescent="0.25">
      <c r="A111" s="31">
        <v>4</v>
      </c>
      <c r="B111" s="31" t="s">
        <v>111</v>
      </c>
      <c r="C111" s="31" t="s">
        <v>32</v>
      </c>
      <c r="D111" s="51"/>
    </row>
    <row r="112" spans="1:6" ht="30" x14ac:dyDescent="0.25">
      <c r="A112" s="6" t="s">
        <v>98</v>
      </c>
      <c r="B112" s="6" t="s">
        <v>99</v>
      </c>
      <c r="C112" s="52">
        <f>$D$103</f>
        <v>115.21352509090912</v>
      </c>
      <c r="D112" s="51"/>
    </row>
    <row r="113" spans="1:5" ht="15" x14ac:dyDescent="0.25">
      <c r="A113" s="6" t="s">
        <v>107</v>
      </c>
      <c r="B113" s="6" t="s">
        <v>112</v>
      </c>
      <c r="C113" s="52">
        <f>$D$107</f>
        <v>0</v>
      </c>
      <c r="D113" s="51"/>
    </row>
    <row r="114" spans="1:5" ht="31.15" customHeight="1" x14ac:dyDescent="0.25">
      <c r="A114" s="126" t="s">
        <v>40</v>
      </c>
      <c r="B114" s="126"/>
      <c r="C114" s="77">
        <f>SUM(C112:C113)</f>
        <v>115.21352509090912</v>
      </c>
      <c r="D114" s="51"/>
    </row>
    <row r="115" spans="1:5" ht="15" x14ac:dyDescent="0.25">
      <c r="A115" s="41"/>
      <c r="B115" s="41"/>
      <c r="C115" s="48"/>
      <c r="D115" s="51"/>
    </row>
    <row r="116" spans="1:5" ht="40.9" customHeight="1" x14ac:dyDescent="0.25">
      <c r="A116" s="144" t="s">
        <v>113</v>
      </c>
      <c r="B116" s="145"/>
      <c r="C116" s="146"/>
      <c r="D116" s="51"/>
    </row>
    <row r="117" spans="1:5" ht="15" x14ac:dyDescent="0.25">
      <c r="A117" s="31">
        <v>5</v>
      </c>
      <c r="B117" s="31" t="s">
        <v>114</v>
      </c>
      <c r="C117" s="31" t="s">
        <v>32</v>
      </c>
      <c r="D117" s="51"/>
    </row>
    <row r="118" spans="1:5" ht="15" x14ac:dyDescent="0.25">
      <c r="A118" s="6" t="s">
        <v>47</v>
      </c>
      <c r="B118" s="6" t="s">
        <v>115</v>
      </c>
      <c r="C118" s="6">
        <v>65.819999999999993</v>
      </c>
      <c r="D118" s="54"/>
    </row>
    <row r="119" spans="1:5" ht="15" x14ac:dyDescent="0.25">
      <c r="A119" s="6" t="s">
        <v>49</v>
      </c>
      <c r="B119" s="6" t="s">
        <v>116</v>
      </c>
      <c r="C119" s="83">
        <v>0</v>
      </c>
      <c r="D119" s="54"/>
    </row>
    <row r="120" spans="1:5" ht="15" x14ac:dyDescent="0.25">
      <c r="A120" s="6" t="s">
        <v>57</v>
      </c>
      <c r="B120" s="6" t="s">
        <v>117</v>
      </c>
      <c r="C120" s="53">
        <v>0</v>
      </c>
      <c r="D120" s="51"/>
    </row>
    <row r="121" spans="1:5" ht="15" x14ac:dyDescent="0.25">
      <c r="A121" s="6" t="s">
        <v>59</v>
      </c>
      <c r="B121" s="6" t="s">
        <v>39</v>
      </c>
      <c r="C121" s="53">
        <v>0</v>
      </c>
      <c r="D121" s="51"/>
    </row>
    <row r="122" spans="1:5" ht="30" customHeight="1" x14ac:dyDescent="0.25">
      <c r="A122" s="126" t="s">
        <v>40</v>
      </c>
      <c r="B122" s="126"/>
      <c r="C122" s="78">
        <f>SUM(C118:C121)</f>
        <v>65.819999999999993</v>
      </c>
      <c r="D122" s="51"/>
    </row>
    <row r="123" spans="1:5" ht="15" x14ac:dyDescent="0.25">
      <c r="A123" s="55" t="s">
        <v>118</v>
      </c>
      <c r="B123" s="45"/>
      <c r="C123" s="45"/>
      <c r="D123" s="51"/>
    </row>
    <row r="124" spans="1:5" ht="15" x14ac:dyDescent="0.25">
      <c r="A124" s="56"/>
      <c r="B124" s="45"/>
      <c r="C124" s="45"/>
      <c r="D124" s="51"/>
    </row>
    <row r="125" spans="1:5" ht="40.15" customHeight="1" x14ac:dyDescent="0.25">
      <c r="A125" s="144" t="s">
        <v>119</v>
      </c>
      <c r="B125" s="145"/>
      <c r="C125" s="145"/>
      <c r="D125" s="146"/>
    </row>
    <row r="126" spans="1:5" ht="30" x14ac:dyDescent="0.25">
      <c r="A126" s="31">
        <v>6</v>
      </c>
      <c r="B126" s="31" t="s">
        <v>120</v>
      </c>
      <c r="C126" s="31" t="s">
        <v>54</v>
      </c>
      <c r="D126" s="31" t="s">
        <v>32</v>
      </c>
    </row>
    <row r="127" spans="1:5" ht="21.75" customHeight="1" x14ac:dyDescent="0.25">
      <c r="A127" s="6" t="s">
        <v>47</v>
      </c>
      <c r="B127" s="6" t="s">
        <v>121</v>
      </c>
      <c r="C127" s="46">
        <v>5.8099999999999999E-2</v>
      </c>
      <c r="D127" s="52">
        <f>($B$40+$C$82+$D$92+$C$114+$C$122)*C127</f>
        <v>145.83918420262549</v>
      </c>
      <c r="E127" s="54" t="s">
        <v>198</v>
      </c>
    </row>
    <row r="128" spans="1:5" ht="20.25" customHeight="1" x14ac:dyDescent="0.25">
      <c r="A128" s="6" t="s">
        <v>49</v>
      </c>
      <c r="B128" s="6" t="s">
        <v>122</v>
      </c>
      <c r="C128" s="46">
        <v>7.1999999999999995E-2</v>
      </c>
      <c r="D128" s="52">
        <f>($B$40+$C$82+$D$92+$C$114+$C$122+$D$127)*C128</f>
        <v>191.23056347582539</v>
      </c>
      <c r="E128" s="54" t="s">
        <v>198</v>
      </c>
    </row>
    <row r="129" spans="1:7" ht="26.25" customHeight="1" x14ac:dyDescent="0.25">
      <c r="A129" s="6" t="s">
        <v>57</v>
      </c>
      <c r="B129" s="156" t="s">
        <v>123</v>
      </c>
      <c r="C129" s="157"/>
      <c r="D129" s="158"/>
      <c r="E129" s="195" t="s">
        <v>231</v>
      </c>
      <c r="G129" s="193">
        <f>((C147+D127+D128)/0.9135)</f>
        <v>3116.8151195962546</v>
      </c>
    </row>
    <row r="130" spans="1:7" ht="24.75" customHeight="1" x14ac:dyDescent="0.25">
      <c r="A130" s="159" t="s">
        <v>124</v>
      </c>
      <c r="B130" s="2" t="s">
        <v>125</v>
      </c>
      <c r="C130" s="46">
        <v>6.4999999999999997E-3</v>
      </c>
      <c r="D130" s="52">
        <f>($G$129)*C130</f>
        <v>20.259298277375652</v>
      </c>
    </row>
    <row r="131" spans="1:7" ht="27" customHeight="1" x14ac:dyDescent="0.25">
      <c r="A131" s="160"/>
      <c r="B131" s="6" t="s">
        <v>126</v>
      </c>
      <c r="C131" s="46">
        <v>0.03</v>
      </c>
      <c r="D131" s="52">
        <f>($G$129)*C131</f>
        <v>93.504453587887639</v>
      </c>
    </row>
    <row r="132" spans="1:7" ht="30" x14ac:dyDescent="0.25">
      <c r="A132" s="6" t="s">
        <v>127</v>
      </c>
      <c r="B132" s="2" t="s">
        <v>128</v>
      </c>
      <c r="C132" s="46">
        <v>0.05</v>
      </c>
      <c r="D132" s="52">
        <f>($G$129)*C132</f>
        <v>155.84075597981274</v>
      </c>
    </row>
    <row r="133" spans="1:7" ht="28.15" customHeight="1" x14ac:dyDescent="0.25">
      <c r="A133" s="148" t="s">
        <v>40</v>
      </c>
      <c r="B133" s="149"/>
      <c r="C133" s="161"/>
      <c r="D133" s="79">
        <f>SUM(D127:D128,D130:D132)</f>
        <v>606.67425552352688</v>
      </c>
    </row>
    <row r="134" spans="1:7" ht="15" x14ac:dyDescent="0.25">
      <c r="A134" s="55" t="s">
        <v>129</v>
      </c>
      <c r="B134" s="45"/>
      <c r="C134" s="45"/>
      <c r="D134" s="45"/>
    </row>
    <row r="135" spans="1:7" ht="15" x14ac:dyDescent="0.25">
      <c r="A135" s="55" t="s">
        <v>130</v>
      </c>
      <c r="B135" s="45"/>
      <c r="C135" s="45"/>
      <c r="D135" s="45"/>
    </row>
    <row r="136" spans="1:7" ht="15" x14ac:dyDescent="0.25">
      <c r="A136" s="196" t="s">
        <v>186</v>
      </c>
      <c r="B136" s="82"/>
      <c r="C136" s="82"/>
      <c r="D136" s="82"/>
    </row>
    <row r="137" spans="1:7" ht="15" x14ac:dyDescent="0.25">
      <c r="A137" s="55" t="s">
        <v>199</v>
      </c>
      <c r="B137" s="82"/>
      <c r="C137" s="82"/>
      <c r="D137" s="82"/>
    </row>
    <row r="138" spans="1:7" ht="15" x14ac:dyDescent="0.25">
      <c r="A138" s="57"/>
      <c r="B138" s="45"/>
      <c r="C138" s="45"/>
      <c r="D138" s="45"/>
    </row>
    <row r="139" spans="1:7" ht="36" customHeight="1" x14ac:dyDescent="0.25">
      <c r="A139" s="144" t="s">
        <v>131</v>
      </c>
      <c r="B139" s="145"/>
      <c r="C139" s="146"/>
      <c r="D139" s="45"/>
    </row>
    <row r="140" spans="1:7" ht="15" x14ac:dyDescent="0.25">
      <c r="A140" s="162"/>
      <c r="B140" s="163" t="s">
        <v>132</v>
      </c>
      <c r="C140" s="126" t="s">
        <v>133</v>
      </c>
      <c r="D140" s="45"/>
    </row>
    <row r="141" spans="1:7" ht="15" x14ac:dyDescent="0.25">
      <c r="A141" s="162"/>
      <c r="B141" s="164"/>
      <c r="C141" s="126"/>
      <c r="D141" s="45"/>
    </row>
    <row r="142" spans="1:7" ht="30" x14ac:dyDescent="0.25">
      <c r="A142" s="6" t="s">
        <v>47</v>
      </c>
      <c r="B142" s="6" t="s">
        <v>30</v>
      </c>
      <c r="C142" s="52">
        <f>$B$40</f>
        <v>1099.9000000000001</v>
      </c>
      <c r="D142" s="45"/>
    </row>
    <row r="143" spans="1:7" ht="45" x14ac:dyDescent="0.25">
      <c r="A143" s="6" t="s">
        <v>49</v>
      </c>
      <c r="B143" s="6" t="s">
        <v>42</v>
      </c>
      <c r="C143" s="52">
        <f>$C$82</f>
        <v>1173.0402855418183</v>
      </c>
      <c r="D143" s="45"/>
    </row>
    <row r="144" spans="1:7" ht="39.6" customHeight="1" x14ac:dyDescent="0.25">
      <c r="A144" s="6" t="s">
        <v>57</v>
      </c>
      <c r="B144" s="6" t="s">
        <v>88</v>
      </c>
      <c r="C144" s="52">
        <f>$D$92</f>
        <v>56.167053439999997</v>
      </c>
      <c r="D144" s="45"/>
    </row>
    <row r="145" spans="1:5" ht="48" customHeight="1" x14ac:dyDescent="0.25">
      <c r="A145" s="6" t="s">
        <v>59</v>
      </c>
      <c r="B145" s="6" t="s">
        <v>96</v>
      </c>
      <c r="C145" s="52">
        <f>$C$114</f>
        <v>115.21352509090912</v>
      </c>
      <c r="D145" s="45"/>
    </row>
    <row r="146" spans="1:5" ht="37.15" customHeight="1" x14ac:dyDescent="0.25">
      <c r="A146" s="6" t="s">
        <v>61</v>
      </c>
      <c r="B146" s="6" t="s">
        <v>113</v>
      </c>
      <c r="C146" s="58">
        <f>$C$122</f>
        <v>65.819999999999993</v>
      </c>
      <c r="D146" s="45"/>
    </row>
    <row r="147" spans="1:5" ht="30.75" customHeight="1" x14ac:dyDescent="0.25">
      <c r="A147" s="155" t="s">
        <v>134</v>
      </c>
      <c r="B147" s="155"/>
      <c r="C147" s="52">
        <f>SUM(C142:C146)</f>
        <v>2510.1408640727277</v>
      </c>
      <c r="D147" s="45"/>
    </row>
    <row r="148" spans="1:5" ht="45.6" customHeight="1" x14ac:dyDescent="0.25">
      <c r="A148" s="6" t="s">
        <v>63</v>
      </c>
      <c r="B148" s="6" t="s">
        <v>119</v>
      </c>
      <c r="C148" s="52">
        <f>$D$133</f>
        <v>606.67425552352688</v>
      </c>
      <c r="D148" s="45"/>
    </row>
    <row r="149" spans="1:5" ht="33" customHeight="1" x14ac:dyDescent="0.25">
      <c r="A149" s="165" t="s">
        <v>135</v>
      </c>
      <c r="B149" s="165"/>
      <c r="C149" s="59">
        <f>SUM(C147:C148)</f>
        <v>3116.8151195962546</v>
      </c>
      <c r="D149" s="45"/>
    </row>
    <row r="150" spans="1:5" ht="15" x14ac:dyDescent="0.25">
      <c r="A150" s="60"/>
    </row>
    <row r="151" spans="1:5" ht="39" customHeight="1" x14ac:dyDescent="0.25">
      <c r="A151" s="144" t="s">
        <v>136</v>
      </c>
      <c r="B151" s="145"/>
      <c r="C151" s="145"/>
      <c r="D151" s="145"/>
      <c r="E151" s="145"/>
    </row>
    <row r="152" spans="1:5" ht="45" x14ac:dyDescent="0.25">
      <c r="A152" s="148" t="s">
        <v>137</v>
      </c>
      <c r="B152" s="161"/>
      <c r="C152" s="80" t="s">
        <v>191</v>
      </c>
      <c r="D152" s="80" t="s">
        <v>138</v>
      </c>
      <c r="E152" s="80" t="s">
        <v>192</v>
      </c>
    </row>
    <row r="153" spans="1:5" ht="30" x14ac:dyDescent="0.25">
      <c r="A153" s="148" t="s">
        <v>139</v>
      </c>
      <c r="B153" s="161"/>
      <c r="C153" s="80" t="s">
        <v>140</v>
      </c>
      <c r="D153" s="80" t="s">
        <v>141</v>
      </c>
      <c r="E153" s="80" t="s">
        <v>142</v>
      </c>
    </row>
    <row r="154" spans="1:5" ht="43.9" customHeight="1" x14ac:dyDescent="0.25">
      <c r="A154" s="166" t="str">
        <f t="shared" ref="A154" si="3">$B$18</f>
        <v>Copeira</v>
      </c>
      <c r="B154" s="167"/>
      <c r="C154" s="59">
        <f>$C$149</f>
        <v>3116.8151195962546</v>
      </c>
      <c r="D154" s="19">
        <v>1</v>
      </c>
      <c r="E154" s="81">
        <f>C154*D154</f>
        <v>3116.8151195962546</v>
      </c>
    </row>
    <row r="155" spans="1:5" ht="28.9" customHeight="1" x14ac:dyDescent="0.25">
      <c r="A155" s="45"/>
      <c r="B155" s="168"/>
      <c r="C155" s="168"/>
      <c r="D155" s="168"/>
      <c r="E155" s="168"/>
    </row>
    <row r="156" spans="1:5" ht="43.15" customHeight="1" x14ac:dyDescent="0.25">
      <c r="A156" s="144" t="s">
        <v>143</v>
      </c>
      <c r="B156" s="145"/>
    </row>
    <row r="157" spans="1:5" ht="25.15" customHeight="1" x14ac:dyDescent="0.25">
      <c r="A157" s="31" t="s">
        <v>144</v>
      </c>
      <c r="B157" s="31" t="s">
        <v>145</v>
      </c>
    </row>
    <row r="158" spans="1:5" ht="46.9" customHeight="1" x14ac:dyDescent="0.25">
      <c r="A158" s="31" t="s">
        <v>146</v>
      </c>
      <c r="B158" s="59">
        <f>$E$154</f>
        <v>3116.8151195962546</v>
      </c>
    </row>
    <row r="159" spans="1:5" ht="71.45" customHeight="1" x14ac:dyDescent="0.25">
      <c r="A159" s="31" t="s">
        <v>147</v>
      </c>
      <c r="B159" s="19">
        <v>12</v>
      </c>
    </row>
    <row r="160" spans="1:5" ht="45.6" customHeight="1" x14ac:dyDescent="0.25">
      <c r="A160" s="31" t="s">
        <v>148</v>
      </c>
      <c r="B160" s="59">
        <v>37401.839999999997</v>
      </c>
    </row>
    <row r="161" spans="1:3" ht="15" x14ac:dyDescent="0.25">
      <c r="A161" s="61"/>
      <c r="B161"/>
      <c r="C161"/>
    </row>
  </sheetData>
  <mergeCells count="57">
    <mergeCell ref="A156:B156"/>
    <mergeCell ref="A152:B152"/>
    <mergeCell ref="A153:B153"/>
    <mergeCell ref="A154:B154"/>
    <mergeCell ref="B155:E155"/>
    <mergeCell ref="A151:E151"/>
    <mergeCell ref="A149:B149"/>
    <mergeCell ref="A114:B114"/>
    <mergeCell ref="A116:C116"/>
    <mergeCell ref="A122:B122"/>
    <mergeCell ref="A125:D125"/>
    <mergeCell ref="A130:A131"/>
    <mergeCell ref="A133:C133"/>
    <mergeCell ref="A139:C139"/>
    <mergeCell ref="A140:A141"/>
    <mergeCell ref="B140:B141"/>
    <mergeCell ref="C140:C141"/>
    <mergeCell ref="A147:B147"/>
    <mergeCell ref="B129:D129"/>
    <mergeCell ref="A110:C110"/>
    <mergeCell ref="B72:F72"/>
    <mergeCell ref="A77:C77"/>
    <mergeCell ref="A82:B82"/>
    <mergeCell ref="A84:D84"/>
    <mergeCell ref="A92:C92"/>
    <mergeCell ref="A94:D94"/>
    <mergeCell ref="A95:D95"/>
    <mergeCell ref="A103:B103"/>
    <mergeCell ref="A105:D105"/>
    <mergeCell ref="A108:B108"/>
    <mergeCell ref="B73:F73"/>
    <mergeCell ref="A74:F74"/>
    <mergeCell ref="A75:F75"/>
    <mergeCell ref="B71:F71"/>
    <mergeCell ref="E47:H47"/>
    <mergeCell ref="A48:B48"/>
    <mergeCell ref="A50:D50"/>
    <mergeCell ref="A60:B60"/>
    <mergeCell ref="A65:G65"/>
    <mergeCell ref="B66:G66"/>
    <mergeCell ref="A67:B67"/>
    <mergeCell ref="A69:B69"/>
    <mergeCell ref="C69:D69"/>
    <mergeCell ref="A70:B70"/>
    <mergeCell ref="C70:D70"/>
    <mergeCell ref="E46:H46"/>
    <mergeCell ref="A9:B9"/>
    <mergeCell ref="C9:D9"/>
    <mergeCell ref="A15:B15"/>
    <mergeCell ref="A20:B20"/>
    <mergeCell ref="A21:B21"/>
    <mergeCell ref="A32:B32"/>
    <mergeCell ref="C34:H34"/>
    <mergeCell ref="C35:H35"/>
    <mergeCell ref="A43:D43"/>
    <mergeCell ref="A44:D44"/>
    <mergeCell ref="A30:H30"/>
  </mergeCells>
  <pageMargins left="0.51181102362204722" right="0.51181102362204722" top="0.78740157480314965" bottom="0.78740157480314965" header="0.31496062992125984" footer="0.31496062992125984"/>
  <pageSetup paperSize="9" scale="8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1"/>
  <sheetViews>
    <sheetView showGridLines="0" topLeftCell="A146" workbookViewId="0">
      <selection sqref="A1:H160"/>
    </sheetView>
  </sheetViews>
  <sheetFormatPr defaultColWidth="9.140625" defaultRowHeight="24" customHeight="1" x14ac:dyDescent="0.25"/>
  <cols>
    <col min="1" max="1" width="14.5703125" style="2" customWidth="1"/>
    <col min="2" max="2" width="23.28515625" style="2" customWidth="1"/>
    <col min="3" max="3" width="13.28515625" style="2" customWidth="1"/>
    <col min="4" max="4" width="14" style="2" customWidth="1"/>
    <col min="5" max="6" width="12.28515625" style="2" customWidth="1"/>
    <col min="7" max="7" width="13" style="2" customWidth="1"/>
    <col min="8" max="16384" width="9.140625" style="2"/>
  </cols>
  <sheetData>
    <row r="1" spans="1:8" ht="15" x14ac:dyDescent="0.25">
      <c r="A1" s="1"/>
      <c r="B1" s="1"/>
      <c r="C1" s="1"/>
      <c r="D1" s="1"/>
      <c r="E1" s="1"/>
      <c r="F1" s="1"/>
      <c r="G1" s="1"/>
      <c r="H1" s="1"/>
    </row>
    <row r="2" spans="1:8" ht="15" x14ac:dyDescent="0.25">
      <c r="A2" s="1"/>
      <c r="B2" s="1"/>
      <c r="C2" s="1"/>
      <c r="D2" s="1"/>
      <c r="E2" s="1"/>
      <c r="F2" s="1"/>
      <c r="G2" s="1"/>
      <c r="H2" s="1"/>
    </row>
    <row r="3" spans="1:8" ht="15" x14ac:dyDescent="0.25">
      <c r="A3" s="1"/>
      <c r="B3" s="1"/>
      <c r="C3" s="1"/>
      <c r="D3" s="1"/>
      <c r="E3" s="1"/>
      <c r="F3" s="1"/>
      <c r="G3" s="1"/>
      <c r="H3" s="1"/>
    </row>
    <row r="4" spans="1:8" ht="15" x14ac:dyDescent="0.25">
      <c r="A4" s="1"/>
      <c r="B4" s="1"/>
      <c r="C4" s="1"/>
      <c r="D4" s="1"/>
      <c r="E4" s="1"/>
      <c r="F4" s="1"/>
      <c r="G4" s="1"/>
      <c r="H4" s="1"/>
    </row>
    <row r="5" spans="1:8" s="4" customFormat="1" ht="22.9" customHeight="1" x14ac:dyDescent="0.25">
      <c r="A5" s="3" t="s">
        <v>0</v>
      </c>
    </row>
    <row r="6" spans="1:8" s="4" customFormat="1" ht="28.9" customHeight="1" x14ac:dyDescent="0.25">
      <c r="A6" s="3" t="s">
        <v>1</v>
      </c>
    </row>
    <row r="7" spans="1:8" s="4" customFormat="1" ht="28.15" customHeight="1" x14ac:dyDescent="0.25">
      <c r="A7" s="3" t="s">
        <v>2</v>
      </c>
    </row>
    <row r="8" spans="1:8" s="4" customFormat="1" ht="15" x14ac:dyDescent="0.25"/>
    <row r="9" spans="1:8" s="4" customFormat="1" ht="27.6" customHeight="1" x14ac:dyDescent="0.2">
      <c r="A9" s="109" t="s">
        <v>3</v>
      </c>
      <c r="B9" s="110"/>
      <c r="C9" s="111"/>
      <c r="D9" s="111"/>
      <c r="E9" s="5"/>
      <c r="F9" s="5"/>
      <c r="G9" s="5"/>
      <c r="H9" s="5"/>
    </row>
    <row r="10" spans="1:8" s="4" customFormat="1" ht="60" x14ac:dyDescent="0.2">
      <c r="A10" s="6" t="s">
        <v>4</v>
      </c>
      <c r="B10" s="6"/>
      <c r="C10" s="7"/>
      <c r="D10" s="5"/>
      <c r="E10" s="5"/>
      <c r="F10" s="5"/>
      <c r="G10" s="5"/>
      <c r="H10" s="5"/>
    </row>
    <row r="11" spans="1:8" s="4" customFormat="1" ht="33.6" customHeight="1" x14ac:dyDescent="0.2">
      <c r="A11" s="6" t="s">
        <v>5</v>
      </c>
      <c r="B11" s="6" t="s">
        <v>217</v>
      </c>
      <c r="C11" s="7"/>
      <c r="D11" s="5"/>
      <c r="E11" s="5"/>
      <c r="F11" s="5"/>
      <c r="G11" s="5"/>
      <c r="H11" s="5"/>
    </row>
    <row r="12" spans="1:8" s="4" customFormat="1" ht="105" x14ac:dyDescent="0.2">
      <c r="A12" s="6" t="s">
        <v>6</v>
      </c>
      <c r="B12" s="6" t="s">
        <v>184</v>
      </c>
      <c r="C12" s="7"/>
      <c r="D12" s="5"/>
      <c r="E12" s="5"/>
      <c r="F12" s="5"/>
      <c r="G12" s="5"/>
      <c r="H12" s="5"/>
    </row>
    <row r="13" spans="1:8" s="4" customFormat="1" ht="45.75" thickBot="1" x14ac:dyDescent="0.25">
      <c r="A13" s="8" t="s">
        <v>7</v>
      </c>
      <c r="B13" s="9">
        <v>12</v>
      </c>
      <c r="C13" s="7"/>
      <c r="D13" s="5"/>
      <c r="E13" s="5"/>
      <c r="F13" s="5"/>
      <c r="G13" s="5"/>
      <c r="H13" s="5"/>
    </row>
    <row r="14" spans="1:8" s="4" customFormat="1" ht="15.75" thickTop="1" x14ac:dyDescent="0.2">
      <c r="A14" s="10"/>
      <c r="B14" s="11"/>
      <c r="D14" s="5"/>
      <c r="E14" s="5"/>
      <c r="F14" s="5"/>
      <c r="G14" s="5"/>
      <c r="H14" s="5"/>
    </row>
    <row r="15" spans="1:8" s="4" customFormat="1" ht="24.6" customHeight="1" x14ac:dyDescent="0.25">
      <c r="A15" s="112" t="s">
        <v>8</v>
      </c>
      <c r="B15" s="113"/>
      <c r="C15" s="12"/>
    </row>
    <row r="16" spans="1:8" s="4" customFormat="1" ht="30" x14ac:dyDescent="0.25">
      <c r="A16" s="13" t="s">
        <v>9</v>
      </c>
      <c r="B16" s="14" t="s">
        <v>197</v>
      </c>
      <c r="C16" s="15"/>
      <c r="D16" s="12"/>
      <c r="E16" s="12"/>
      <c r="F16" s="12"/>
      <c r="G16" s="12"/>
      <c r="H16" s="12"/>
    </row>
    <row r="17" spans="1:8" s="4" customFormat="1" ht="75" x14ac:dyDescent="0.25">
      <c r="A17" s="6" t="s">
        <v>11</v>
      </c>
      <c r="B17" s="16">
        <v>1</v>
      </c>
      <c r="C17" s="15"/>
      <c r="D17" s="12"/>
      <c r="E17" s="12"/>
      <c r="F17" s="12"/>
      <c r="G17" s="12"/>
      <c r="H17" s="12"/>
    </row>
    <row r="18" spans="1:8" s="4" customFormat="1" ht="28.15" customHeight="1" x14ac:dyDescent="0.25">
      <c r="A18" s="6" t="s">
        <v>13</v>
      </c>
      <c r="B18" s="16" t="s">
        <v>190</v>
      </c>
      <c r="C18" s="15"/>
      <c r="D18" s="12"/>
      <c r="E18" s="12"/>
      <c r="F18" s="12"/>
      <c r="G18" s="12"/>
      <c r="H18" s="12"/>
    </row>
    <row r="19" spans="1:8" s="4" customFormat="1" ht="15" x14ac:dyDescent="0.25">
      <c r="A19" s="17"/>
      <c r="B19" s="17"/>
      <c r="C19" s="17"/>
    </row>
    <row r="20" spans="1:8" s="4" customFormat="1" ht="37.15" customHeight="1" x14ac:dyDescent="0.2">
      <c r="A20" s="114" t="s">
        <v>15</v>
      </c>
      <c r="B20" s="115"/>
      <c r="C20" s="18"/>
    </row>
    <row r="21" spans="1:8" s="4" customFormat="1" ht="31.15" customHeight="1" x14ac:dyDescent="0.2">
      <c r="A21" s="109" t="s">
        <v>16</v>
      </c>
      <c r="B21" s="110"/>
      <c r="C21" s="18"/>
    </row>
    <row r="22" spans="1:8" s="4" customFormat="1" ht="75.599999999999994" customHeight="1" x14ac:dyDescent="0.2">
      <c r="A22" s="6" t="s">
        <v>17</v>
      </c>
      <c r="B22" s="98" t="s">
        <v>190</v>
      </c>
      <c r="C22" s="15" t="s">
        <v>18</v>
      </c>
      <c r="D22" s="5"/>
      <c r="E22" s="5"/>
      <c r="F22" s="5"/>
    </row>
    <row r="23" spans="1:8" s="4" customFormat="1" ht="60" x14ac:dyDescent="0.2">
      <c r="A23" s="6" t="s">
        <v>19</v>
      </c>
      <c r="B23" s="98" t="s">
        <v>225</v>
      </c>
      <c r="C23" s="15" t="s">
        <v>20</v>
      </c>
      <c r="D23" s="5"/>
      <c r="E23" s="5"/>
      <c r="F23" s="5"/>
    </row>
    <row r="24" spans="1:8" s="4" customFormat="1" ht="60" x14ac:dyDescent="0.2">
      <c r="A24" s="6" t="s">
        <v>21</v>
      </c>
      <c r="B24" s="99">
        <v>1193.72</v>
      </c>
      <c r="C24" s="15" t="s">
        <v>22</v>
      </c>
      <c r="D24" s="5"/>
      <c r="E24" s="5"/>
      <c r="F24" s="5"/>
    </row>
    <row r="25" spans="1:8" s="4" customFormat="1" ht="75" x14ac:dyDescent="0.2">
      <c r="A25" s="6" t="s">
        <v>23</v>
      </c>
      <c r="B25" s="98" t="s">
        <v>220</v>
      </c>
      <c r="C25" s="15" t="s">
        <v>24</v>
      </c>
      <c r="D25" s="20"/>
      <c r="E25" s="20"/>
      <c r="F25" s="20"/>
    </row>
    <row r="26" spans="1:8" s="4" customFormat="1" ht="45" x14ac:dyDescent="0.2">
      <c r="A26" s="6" t="s">
        <v>25</v>
      </c>
      <c r="B26" s="100">
        <v>43466</v>
      </c>
      <c r="C26" s="15" t="s">
        <v>26</v>
      </c>
      <c r="D26" s="5"/>
      <c r="E26" s="5"/>
      <c r="F26" s="5"/>
    </row>
    <row r="27" spans="1:8" s="4" customFormat="1" ht="15" x14ac:dyDescent="0.25">
      <c r="A27" s="21" t="s">
        <v>27</v>
      </c>
      <c r="B27" s="11"/>
    </row>
    <row r="28" spans="1:8" s="4" customFormat="1" ht="15" x14ac:dyDescent="0.25">
      <c r="A28" s="21" t="s">
        <v>28</v>
      </c>
      <c r="B28" s="11"/>
    </row>
    <row r="29" spans="1:8" s="4" customFormat="1" ht="15" x14ac:dyDescent="0.25"/>
    <row r="30" spans="1:8" ht="22.5" x14ac:dyDescent="0.3">
      <c r="A30" s="116" t="s">
        <v>29</v>
      </c>
      <c r="B30" s="116"/>
      <c r="C30" s="116"/>
      <c r="D30" s="116"/>
      <c r="E30" s="116"/>
      <c r="F30" s="116"/>
      <c r="G30" s="116"/>
      <c r="H30" s="116"/>
    </row>
    <row r="31" spans="1:8" ht="15" x14ac:dyDescent="0.25"/>
    <row r="32" spans="1:8" ht="30" customHeight="1" x14ac:dyDescent="0.25">
      <c r="A32" s="117" t="s">
        <v>30</v>
      </c>
      <c r="B32" s="118"/>
    </row>
    <row r="33" spans="1:10" ht="49.5" customHeight="1" x14ac:dyDescent="0.25">
      <c r="A33" s="22" t="s">
        <v>31</v>
      </c>
      <c r="B33" s="22" t="s">
        <v>32</v>
      </c>
    </row>
    <row r="34" spans="1:10" ht="24" customHeight="1" x14ac:dyDescent="0.2">
      <c r="A34" s="6" t="s">
        <v>33</v>
      </c>
      <c r="B34" s="23">
        <v>1193.72</v>
      </c>
      <c r="C34" s="108" t="s">
        <v>34</v>
      </c>
      <c r="D34" s="108"/>
      <c r="E34" s="108"/>
      <c r="F34" s="108"/>
      <c r="G34" s="108"/>
      <c r="H34" s="108"/>
      <c r="I34" s="5"/>
      <c r="J34" s="5"/>
    </row>
    <row r="35" spans="1:10" ht="30" x14ac:dyDescent="0.2">
      <c r="A35" s="6" t="s">
        <v>35</v>
      </c>
      <c r="B35" s="23"/>
      <c r="C35" s="119"/>
      <c r="D35" s="119"/>
      <c r="E35" s="119"/>
      <c r="F35" s="119"/>
      <c r="G35" s="119"/>
      <c r="H35" s="119"/>
      <c r="I35" s="5"/>
      <c r="J35" s="5"/>
    </row>
    <row r="36" spans="1:10" ht="30" x14ac:dyDescent="0.2">
      <c r="A36" s="6" t="s">
        <v>36</v>
      </c>
      <c r="B36" s="23"/>
      <c r="C36" s="24"/>
      <c r="D36" s="24"/>
      <c r="E36" s="24"/>
      <c r="F36" s="24"/>
      <c r="G36" s="24"/>
      <c r="H36" s="24"/>
      <c r="I36" s="5"/>
      <c r="J36" s="5"/>
    </row>
    <row r="37" spans="1:10" ht="30" x14ac:dyDescent="0.25">
      <c r="A37" s="6" t="s">
        <v>37</v>
      </c>
      <c r="B37" s="23"/>
    </row>
    <row r="38" spans="1:10" ht="45" x14ac:dyDescent="0.25">
      <c r="A38" s="6" t="s">
        <v>38</v>
      </c>
      <c r="B38" s="23"/>
    </row>
    <row r="39" spans="1:10" ht="30" x14ac:dyDescent="0.25">
      <c r="A39" s="6" t="s">
        <v>39</v>
      </c>
      <c r="B39" s="23"/>
      <c r="C39" s="25"/>
    </row>
    <row r="40" spans="1:10" ht="24" customHeight="1" x14ac:dyDescent="0.25">
      <c r="A40" s="26" t="s">
        <v>40</v>
      </c>
      <c r="B40" s="67">
        <f>SUM(B34:B39)</f>
        <v>1193.72</v>
      </c>
    </row>
    <row r="41" spans="1:10" ht="24" customHeight="1" x14ac:dyDescent="0.2">
      <c r="A41" s="28" t="s">
        <v>41</v>
      </c>
      <c r="B41" s="29"/>
    </row>
    <row r="42" spans="1:10" ht="24" customHeight="1" x14ac:dyDescent="0.2">
      <c r="A42" s="30"/>
      <c r="B42" s="29"/>
    </row>
    <row r="43" spans="1:10" ht="28.15" customHeight="1" x14ac:dyDescent="0.25">
      <c r="A43" s="120" t="s">
        <v>42</v>
      </c>
      <c r="B43" s="121"/>
      <c r="C43" s="121"/>
      <c r="D43" s="122"/>
    </row>
    <row r="44" spans="1:10" ht="31.15" customHeight="1" x14ac:dyDescent="0.25">
      <c r="A44" s="123" t="s">
        <v>43</v>
      </c>
      <c r="B44" s="124"/>
      <c r="C44" s="124"/>
      <c r="D44" s="125"/>
    </row>
    <row r="45" spans="1:10" ht="45" x14ac:dyDescent="0.25">
      <c r="A45" s="31" t="s">
        <v>44</v>
      </c>
      <c r="B45" s="31" t="s">
        <v>45</v>
      </c>
      <c r="C45" s="31" t="s">
        <v>46</v>
      </c>
      <c r="D45" s="31" t="s">
        <v>32</v>
      </c>
    </row>
    <row r="46" spans="1:10" ht="30" customHeight="1" x14ac:dyDescent="0.2">
      <c r="A46" s="6" t="s">
        <v>47</v>
      </c>
      <c r="B46" s="6" t="s">
        <v>48</v>
      </c>
      <c r="C46" s="32">
        <f>(1/12)</f>
        <v>8.3333333333333329E-2</v>
      </c>
      <c r="D46" s="23">
        <f>(B40)*C46</f>
        <v>99.476666666666659</v>
      </c>
      <c r="E46" s="108"/>
      <c r="F46" s="108"/>
      <c r="G46" s="108"/>
      <c r="H46" s="108"/>
    </row>
    <row r="47" spans="1:10" ht="33" customHeight="1" x14ac:dyDescent="0.2">
      <c r="A47" s="6" t="s">
        <v>49</v>
      </c>
      <c r="B47" s="6" t="s">
        <v>50</v>
      </c>
      <c r="C47" s="32">
        <f>((1/11)+(1/3)/11)-0.0002</f>
        <v>0.12101212121212121</v>
      </c>
      <c r="D47" s="23">
        <f>(B40)*C47</f>
        <v>144.45458933333333</v>
      </c>
      <c r="E47" s="108"/>
      <c r="F47" s="108"/>
      <c r="G47" s="108"/>
      <c r="H47" s="108"/>
    </row>
    <row r="48" spans="1:10" ht="24" customHeight="1" x14ac:dyDescent="0.25">
      <c r="A48" s="126" t="s">
        <v>40</v>
      </c>
      <c r="B48" s="126"/>
      <c r="C48" s="19"/>
      <c r="D48" s="35">
        <f>SUM(D46:D47)</f>
        <v>243.93125599999999</v>
      </c>
    </row>
    <row r="50" spans="1:8" ht="51" customHeight="1" x14ac:dyDescent="0.25">
      <c r="A50" s="127" t="s">
        <v>51</v>
      </c>
      <c r="B50" s="128"/>
      <c r="C50" s="128"/>
      <c r="D50" s="129"/>
    </row>
    <row r="51" spans="1:8" ht="30" x14ac:dyDescent="0.25">
      <c r="A51" s="36" t="s">
        <v>52</v>
      </c>
      <c r="B51" s="36" t="s">
        <v>53</v>
      </c>
      <c r="C51" s="36" t="s">
        <v>54</v>
      </c>
      <c r="D51" s="36" t="s">
        <v>32</v>
      </c>
    </row>
    <row r="52" spans="1:8" ht="15" x14ac:dyDescent="0.25">
      <c r="A52" s="37" t="s">
        <v>47</v>
      </c>
      <c r="B52" s="37" t="s">
        <v>55</v>
      </c>
      <c r="C52" s="32">
        <v>0.2</v>
      </c>
      <c r="D52" s="23">
        <f t="shared" ref="D52:D59" si="0">($B$40+$D$48)*C52</f>
        <v>287.53025120000001</v>
      </c>
      <c r="E52" s="15"/>
      <c r="F52" s="12"/>
      <c r="G52" s="12"/>
      <c r="H52" s="12"/>
    </row>
    <row r="53" spans="1:8" ht="15" x14ac:dyDescent="0.25">
      <c r="A53" s="37" t="s">
        <v>49</v>
      </c>
      <c r="B53" s="37" t="s">
        <v>56</v>
      </c>
      <c r="C53" s="32">
        <v>2.5000000000000001E-2</v>
      </c>
      <c r="D53" s="23">
        <f t="shared" si="0"/>
        <v>35.941281400000001</v>
      </c>
      <c r="E53" s="15"/>
      <c r="F53" s="12"/>
      <c r="G53" s="12"/>
      <c r="H53" s="12"/>
    </row>
    <row r="54" spans="1:8" ht="15" x14ac:dyDescent="0.25">
      <c r="A54" s="37" t="s">
        <v>57</v>
      </c>
      <c r="B54" s="37" t="s">
        <v>58</v>
      </c>
      <c r="C54" s="39">
        <v>0.03</v>
      </c>
      <c r="D54" s="23">
        <f t="shared" si="0"/>
        <v>43.129537679999999</v>
      </c>
      <c r="E54" s="15"/>
      <c r="F54" s="12"/>
      <c r="G54" s="12"/>
      <c r="H54" s="12"/>
    </row>
    <row r="55" spans="1:8" ht="15" x14ac:dyDescent="0.25">
      <c r="A55" s="37" t="s">
        <v>59</v>
      </c>
      <c r="B55" s="37" t="s">
        <v>60</v>
      </c>
      <c r="C55" s="32">
        <v>1.4999999999999999E-2</v>
      </c>
      <c r="D55" s="23">
        <f t="shared" si="0"/>
        <v>21.564768839999999</v>
      </c>
      <c r="E55" s="15"/>
      <c r="F55" s="12"/>
      <c r="G55" s="12"/>
      <c r="H55" s="12"/>
    </row>
    <row r="56" spans="1:8" ht="15" x14ac:dyDescent="0.25">
      <c r="A56" s="37" t="s">
        <v>61</v>
      </c>
      <c r="B56" s="37" t="s">
        <v>62</v>
      </c>
      <c r="C56" s="32">
        <v>0.01</v>
      </c>
      <c r="D56" s="23">
        <f t="shared" si="0"/>
        <v>14.376512560000002</v>
      </c>
      <c r="E56" s="15"/>
      <c r="F56" s="12"/>
      <c r="G56" s="12"/>
      <c r="H56" s="12"/>
    </row>
    <row r="57" spans="1:8" ht="15" x14ac:dyDescent="0.25">
      <c r="A57" s="37" t="s">
        <v>63</v>
      </c>
      <c r="B57" s="37" t="s">
        <v>64</v>
      </c>
      <c r="C57" s="32">
        <v>6.0000000000000001E-3</v>
      </c>
      <c r="D57" s="23">
        <f t="shared" si="0"/>
        <v>8.6259075360000015</v>
      </c>
      <c r="E57" s="15"/>
      <c r="F57" s="12"/>
      <c r="G57" s="12"/>
      <c r="H57" s="12"/>
    </row>
    <row r="58" spans="1:8" ht="15" x14ac:dyDescent="0.25">
      <c r="A58" s="37" t="s">
        <v>65</v>
      </c>
      <c r="B58" s="37" t="s">
        <v>66</v>
      </c>
      <c r="C58" s="32">
        <v>2E-3</v>
      </c>
      <c r="D58" s="23">
        <f t="shared" si="0"/>
        <v>2.8753025120000002</v>
      </c>
      <c r="E58" s="15"/>
      <c r="F58" s="12"/>
      <c r="G58" s="12"/>
      <c r="H58" s="12"/>
    </row>
    <row r="59" spans="1:8" ht="15" x14ac:dyDescent="0.25">
      <c r="A59" s="37" t="s">
        <v>67</v>
      </c>
      <c r="B59" s="37" t="s">
        <v>68</v>
      </c>
      <c r="C59" s="32">
        <v>0.08</v>
      </c>
      <c r="D59" s="23">
        <f t="shared" si="0"/>
        <v>115.01210048000002</v>
      </c>
      <c r="E59" s="15"/>
      <c r="F59" s="12"/>
      <c r="G59" s="12"/>
      <c r="H59" s="12"/>
    </row>
    <row r="60" spans="1:8" ht="42" customHeight="1" x14ac:dyDescent="0.25">
      <c r="A60" s="130" t="s">
        <v>40</v>
      </c>
      <c r="B60" s="131"/>
      <c r="C60" s="68">
        <f>SUM(C52:C59)</f>
        <v>0.36800000000000005</v>
      </c>
      <c r="D60" s="69">
        <f>SUM(D52:D59)</f>
        <v>529.05566220800006</v>
      </c>
    </row>
    <row r="61" spans="1:8" ht="15" x14ac:dyDescent="0.2">
      <c r="A61" s="40" t="s">
        <v>69</v>
      </c>
      <c r="B61" s="41"/>
    </row>
    <row r="62" spans="1:8" ht="15" x14ac:dyDescent="0.25">
      <c r="A62" s="28" t="s">
        <v>70</v>
      </c>
      <c r="B62" s="42"/>
      <c r="C62" s="42"/>
      <c r="D62" s="42"/>
      <c r="E62" s="42"/>
    </row>
    <row r="63" spans="1:8" ht="15" x14ac:dyDescent="0.2">
      <c r="A63" s="28" t="s">
        <v>71</v>
      </c>
    </row>
    <row r="65" spans="1:8" ht="30" customHeight="1" x14ac:dyDescent="0.25">
      <c r="A65" s="132" t="s">
        <v>72</v>
      </c>
      <c r="B65" s="133"/>
      <c r="C65" s="133"/>
      <c r="D65" s="133"/>
      <c r="E65" s="133"/>
      <c r="F65" s="133"/>
      <c r="G65" s="134"/>
    </row>
    <row r="66" spans="1:8" ht="26.45" customHeight="1" x14ac:dyDescent="0.25">
      <c r="A66" s="36" t="s">
        <v>73</v>
      </c>
      <c r="B66" s="135" t="s">
        <v>74</v>
      </c>
      <c r="C66" s="136"/>
      <c r="D66" s="136"/>
      <c r="E66" s="136"/>
      <c r="F66" s="136"/>
      <c r="G66" s="137"/>
    </row>
    <row r="67" spans="1:8" ht="15" customHeight="1" x14ac:dyDescent="0.25">
      <c r="A67" s="138"/>
      <c r="B67" s="139"/>
      <c r="C67" s="36" t="s">
        <v>75</v>
      </c>
      <c r="D67" s="36" t="s">
        <v>76</v>
      </c>
      <c r="E67" s="36" t="s">
        <v>77</v>
      </c>
      <c r="F67" s="36" t="s">
        <v>78</v>
      </c>
      <c r="G67" s="36" t="s">
        <v>79</v>
      </c>
    </row>
    <row r="68" spans="1:8" ht="15" x14ac:dyDescent="0.25">
      <c r="A68" s="37" t="s">
        <v>47</v>
      </c>
      <c r="B68" s="37" t="s">
        <v>80</v>
      </c>
      <c r="C68" s="43">
        <v>3.6</v>
      </c>
      <c r="D68" s="37">
        <v>2</v>
      </c>
      <c r="E68" s="37">
        <v>22</v>
      </c>
      <c r="F68" s="43">
        <f>(B40)*6%</f>
        <v>71.623199999999997</v>
      </c>
      <c r="G68" s="70">
        <f>((C68*D68*E68)-F68)</f>
        <v>86.776800000000009</v>
      </c>
      <c r="H68" s="15"/>
    </row>
    <row r="69" spans="1:8" ht="15" customHeight="1" x14ac:dyDescent="0.25">
      <c r="A69" s="140" t="s">
        <v>81</v>
      </c>
      <c r="B69" s="141"/>
      <c r="C69" s="138" t="s">
        <v>82</v>
      </c>
      <c r="D69" s="139"/>
      <c r="E69" s="36" t="s">
        <v>83</v>
      </c>
      <c r="F69" s="97" t="s">
        <v>78</v>
      </c>
      <c r="G69" s="72"/>
      <c r="H69" s="15"/>
    </row>
    <row r="70" spans="1:8" ht="13.9" customHeight="1" x14ac:dyDescent="0.25">
      <c r="A70" s="104" t="s">
        <v>84</v>
      </c>
      <c r="B70" s="106"/>
      <c r="C70" s="142">
        <v>18</v>
      </c>
      <c r="D70" s="143"/>
      <c r="E70" s="37">
        <v>22</v>
      </c>
      <c r="F70" s="43">
        <f>(C70* E70)*10%</f>
        <v>39.6</v>
      </c>
      <c r="G70" s="71">
        <f>((C70*E70)-F70)</f>
        <v>356.4</v>
      </c>
      <c r="H70" s="15"/>
    </row>
    <row r="71" spans="1:8" ht="13.9" customHeight="1" x14ac:dyDescent="0.25">
      <c r="A71" s="37" t="s">
        <v>57</v>
      </c>
      <c r="B71" s="104" t="s">
        <v>85</v>
      </c>
      <c r="C71" s="105"/>
      <c r="D71" s="105"/>
      <c r="E71" s="105"/>
      <c r="F71" s="106"/>
      <c r="G71" s="43">
        <v>6</v>
      </c>
      <c r="H71" s="15"/>
    </row>
    <row r="72" spans="1:8" ht="15" customHeight="1" x14ac:dyDescent="0.25">
      <c r="A72" s="37" t="s">
        <v>59</v>
      </c>
      <c r="B72" s="104" t="s">
        <v>221</v>
      </c>
      <c r="C72" s="105"/>
      <c r="D72" s="105"/>
      <c r="E72" s="105"/>
      <c r="F72" s="106"/>
      <c r="G72" s="43">
        <v>6</v>
      </c>
      <c r="H72" s="44"/>
    </row>
    <row r="73" spans="1:8" ht="36.6" customHeight="1" x14ac:dyDescent="0.25">
      <c r="A73" s="37" t="s">
        <v>61</v>
      </c>
      <c r="B73" s="104" t="s">
        <v>39</v>
      </c>
      <c r="C73" s="105"/>
      <c r="D73" s="105"/>
      <c r="E73" s="105"/>
      <c r="F73" s="106"/>
      <c r="G73" s="43">
        <v>0</v>
      </c>
      <c r="H73" s="15"/>
    </row>
    <row r="74" spans="1:8" ht="15" x14ac:dyDescent="0.25">
      <c r="A74" s="138" t="s">
        <v>40</v>
      </c>
      <c r="B74" s="147"/>
      <c r="C74" s="147"/>
      <c r="D74" s="147"/>
      <c r="E74" s="147"/>
      <c r="F74" s="139"/>
      <c r="G74" s="69">
        <f>SUM(G68,G70,G71,G72,G73)</f>
        <v>455.17679999999996</v>
      </c>
    </row>
    <row r="75" spans="1:8" ht="34.5" customHeight="1" x14ac:dyDescent="0.25">
      <c r="A75" s="107" t="s">
        <v>222</v>
      </c>
      <c r="B75" s="107"/>
      <c r="C75" s="107"/>
      <c r="D75" s="107"/>
      <c r="E75" s="107"/>
      <c r="F75" s="107"/>
      <c r="G75" s="101"/>
    </row>
    <row r="76" spans="1:8" ht="15" customHeight="1" x14ac:dyDescent="0.25">
      <c r="G76" s="41"/>
    </row>
    <row r="77" spans="1:8" ht="47.45" customHeight="1" x14ac:dyDescent="0.25">
      <c r="A77" s="144" t="s">
        <v>86</v>
      </c>
      <c r="B77" s="145"/>
      <c r="C77" s="146"/>
    </row>
    <row r="78" spans="1:8" ht="45" x14ac:dyDescent="0.25">
      <c r="A78" s="31">
        <v>2</v>
      </c>
      <c r="B78" s="31" t="s">
        <v>87</v>
      </c>
      <c r="C78" s="31" t="s">
        <v>32</v>
      </c>
    </row>
    <row r="79" spans="1:8" ht="45" x14ac:dyDescent="0.25">
      <c r="A79" s="6" t="s">
        <v>44</v>
      </c>
      <c r="B79" s="6" t="s">
        <v>45</v>
      </c>
      <c r="C79" s="43">
        <f>$D$48</f>
        <v>243.93125599999999</v>
      </c>
    </row>
    <row r="80" spans="1:8" ht="30" x14ac:dyDescent="0.25">
      <c r="A80" s="6" t="s">
        <v>52</v>
      </c>
      <c r="B80" s="6" t="s">
        <v>53</v>
      </c>
      <c r="C80" s="43">
        <f>$D$60</f>
        <v>529.05566220800006</v>
      </c>
    </row>
    <row r="81" spans="1:8" ht="30" x14ac:dyDescent="0.25">
      <c r="A81" s="6" t="s">
        <v>73</v>
      </c>
      <c r="B81" s="6" t="s">
        <v>74</v>
      </c>
      <c r="C81" s="43">
        <f>$G$74</f>
        <v>455.17679999999996</v>
      </c>
    </row>
    <row r="82" spans="1:8" ht="28.15" customHeight="1" x14ac:dyDescent="0.25">
      <c r="A82" s="126" t="s">
        <v>40</v>
      </c>
      <c r="B82" s="126"/>
      <c r="C82" s="67">
        <f>SUM(C79:C81)</f>
        <v>1228.1637182079999</v>
      </c>
    </row>
    <row r="83" spans="1:8" ht="15" x14ac:dyDescent="0.25">
      <c r="A83" s="41"/>
      <c r="B83" s="41"/>
    </row>
    <row r="84" spans="1:8" ht="21.6" customHeight="1" x14ac:dyDescent="0.25">
      <c r="A84" s="144" t="s">
        <v>88</v>
      </c>
      <c r="B84" s="145"/>
      <c r="C84" s="145"/>
      <c r="D84" s="146"/>
    </row>
    <row r="85" spans="1:8" ht="30" x14ac:dyDescent="0.25">
      <c r="A85" s="31">
        <v>3</v>
      </c>
      <c r="B85" s="31" t="s">
        <v>89</v>
      </c>
      <c r="C85" s="31" t="s">
        <v>46</v>
      </c>
      <c r="D85" s="31" t="s">
        <v>32</v>
      </c>
    </row>
    <row r="86" spans="1:8" ht="23.25" customHeight="1" x14ac:dyDescent="0.2">
      <c r="A86" s="6" t="s">
        <v>47</v>
      </c>
      <c r="B86" s="6" t="s">
        <v>90</v>
      </c>
      <c r="C86" s="46">
        <v>2.0199999999999999E-2</v>
      </c>
      <c r="D86" s="43">
        <f>$B$40*C86</f>
        <v>24.113143999999998</v>
      </c>
      <c r="E86" s="15" t="s">
        <v>202</v>
      </c>
      <c r="F86" s="5"/>
      <c r="G86" s="5"/>
      <c r="H86" s="5"/>
    </row>
    <row r="87" spans="1:8" ht="45" x14ac:dyDescent="0.2">
      <c r="A87" s="6" t="s">
        <v>49</v>
      </c>
      <c r="B87" s="6" t="s">
        <v>91</v>
      </c>
      <c r="C87" s="46">
        <f>((8%)*(C86))</f>
        <v>1.616E-3</v>
      </c>
      <c r="D87" s="43">
        <f>$B$40*C87</f>
        <v>1.92905152</v>
      </c>
      <c r="E87" s="15"/>
      <c r="F87" s="5"/>
      <c r="G87" s="5"/>
      <c r="H87" s="5"/>
    </row>
    <row r="88" spans="1:8" ht="60" x14ac:dyDescent="0.2">
      <c r="A88" s="6" t="s">
        <v>57</v>
      </c>
      <c r="B88" s="6" t="s">
        <v>92</v>
      </c>
      <c r="C88" s="46">
        <f>((40%+10%)*8%)*C86</f>
        <v>8.0800000000000002E-4</v>
      </c>
      <c r="D88" s="43">
        <f t="shared" ref="D88:D91" si="1">$B$40*C88</f>
        <v>0.96452576000000001</v>
      </c>
      <c r="E88" s="15"/>
      <c r="F88" s="5"/>
      <c r="G88" s="5"/>
      <c r="H88" s="5"/>
    </row>
    <row r="89" spans="1:8" ht="24.75" customHeight="1" x14ac:dyDescent="0.2">
      <c r="A89" s="6" t="s">
        <v>59</v>
      </c>
      <c r="B89" s="6" t="s">
        <v>93</v>
      </c>
      <c r="C89" s="46">
        <v>2.0199999999999999E-2</v>
      </c>
      <c r="D89" s="43">
        <f t="shared" si="1"/>
        <v>24.113143999999998</v>
      </c>
      <c r="E89" s="15" t="s">
        <v>202</v>
      </c>
      <c r="F89" s="5"/>
      <c r="G89" s="5"/>
      <c r="H89" s="5"/>
    </row>
    <row r="90" spans="1:8" ht="60" x14ac:dyDescent="0.2">
      <c r="A90" s="6" t="s">
        <v>61</v>
      </c>
      <c r="B90" s="6" t="s">
        <v>94</v>
      </c>
      <c r="C90" s="46">
        <f>((C60*C89))</f>
        <v>7.4336000000000003E-3</v>
      </c>
      <c r="D90" s="43">
        <f t="shared" si="1"/>
        <v>8.8736369919999998</v>
      </c>
      <c r="E90" s="15"/>
      <c r="F90" s="5"/>
      <c r="G90" s="5"/>
      <c r="H90" s="5"/>
    </row>
    <row r="91" spans="1:8" ht="60" x14ac:dyDescent="0.2">
      <c r="A91" s="6" t="s">
        <v>63</v>
      </c>
      <c r="B91" s="6" t="s">
        <v>95</v>
      </c>
      <c r="C91" s="46">
        <f>(((40%+10%)*8%)*C89)</f>
        <v>8.0800000000000002E-4</v>
      </c>
      <c r="D91" s="43">
        <f t="shared" si="1"/>
        <v>0.96452576000000001</v>
      </c>
      <c r="E91" s="15"/>
      <c r="F91" s="5"/>
      <c r="G91" s="5"/>
      <c r="H91" s="5"/>
    </row>
    <row r="92" spans="1:8" ht="36" customHeight="1" x14ac:dyDescent="0.25">
      <c r="A92" s="148" t="s">
        <v>40</v>
      </c>
      <c r="B92" s="149"/>
      <c r="C92" s="150"/>
      <c r="D92" s="73">
        <f>SUM(D86:D91)</f>
        <v>60.958028032000001</v>
      </c>
    </row>
    <row r="93" spans="1:8" ht="15" x14ac:dyDescent="0.25">
      <c r="A93" s="41"/>
      <c r="B93" s="41"/>
      <c r="C93" s="41"/>
      <c r="D93" s="48"/>
    </row>
    <row r="94" spans="1:8" ht="28.9" customHeight="1" x14ac:dyDescent="0.25">
      <c r="A94" s="144" t="s">
        <v>96</v>
      </c>
      <c r="B94" s="145"/>
      <c r="C94" s="145"/>
      <c r="D94" s="146"/>
    </row>
    <row r="95" spans="1:8" ht="29.45" customHeight="1" x14ac:dyDescent="0.25">
      <c r="A95" s="151" t="s">
        <v>97</v>
      </c>
      <c r="B95" s="124"/>
      <c r="C95" s="124"/>
      <c r="D95" s="125"/>
    </row>
    <row r="96" spans="1:8" ht="30" x14ac:dyDescent="0.25">
      <c r="A96" s="31" t="s">
        <v>98</v>
      </c>
      <c r="B96" s="31" t="s">
        <v>99</v>
      </c>
      <c r="C96" s="31" t="s">
        <v>46</v>
      </c>
      <c r="D96" s="31" t="s">
        <v>32</v>
      </c>
      <c r="E96" s="49"/>
    </row>
    <row r="97" spans="1:6" ht="30" x14ac:dyDescent="0.25">
      <c r="A97" s="6" t="s">
        <v>47</v>
      </c>
      <c r="B97" s="6" t="s">
        <v>100</v>
      </c>
      <c r="C97" s="46">
        <f>(1/11)-0.00016</f>
        <v>9.0749090909090918E-2</v>
      </c>
      <c r="D97" s="43">
        <f>$B$40*C97</f>
        <v>108.32900480000001</v>
      </c>
      <c r="E97" s="49"/>
    </row>
    <row r="98" spans="1:6" ht="30" x14ac:dyDescent="0.25">
      <c r="A98" s="6" t="s">
        <v>49</v>
      </c>
      <c r="B98" s="6" t="s">
        <v>101</v>
      </c>
      <c r="C98" s="46">
        <v>5.5999999999999999E-3</v>
      </c>
      <c r="D98" s="43">
        <f>$B$40*C98</f>
        <v>6.6848320000000001</v>
      </c>
      <c r="E98" s="49"/>
    </row>
    <row r="99" spans="1:6" ht="30" x14ac:dyDescent="0.25">
      <c r="A99" s="6" t="s">
        <v>57</v>
      </c>
      <c r="B99" s="6" t="s">
        <v>102</v>
      </c>
      <c r="C99" s="46">
        <v>5.9999999999999995E-4</v>
      </c>
      <c r="D99" s="43">
        <f t="shared" ref="D99:D102" si="2">$B$40*C99</f>
        <v>0.71623199999999998</v>
      </c>
      <c r="E99" s="49"/>
    </row>
    <row r="100" spans="1:6" ht="45" x14ac:dyDescent="0.25">
      <c r="A100" s="6" t="s">
        <v>59</v>
      </c>
      <c r="B100" s="6" t="s">
        <v>103</v>
      </c>
      <c r="C100" s="46">
        <v>8.9999999999999998E-4</v>
      </c>
      <c r="D100" s="43">
        <f t="shared" si="2"/>
        <v>1.0743480000000001</v>
      </c>
      <c r="E100" s="49"/>
    </row>
    <row r="101" spans="1:6" ht="45" x14ac:dyDescent="0.25">
      <c r="A101" s="6" t="s">
        <v>61</v>
      </c>
      <c r="B101" s="6" t="s">
        <v>104</v>
      </c>
      <c r="C101" s="46">
        <v>6.8999999999999999E-3</v>
      </c>
      <c r="D101" s="43">
        <f t="shared" si="2"/>
        <v>8.2366679999999999</v>
      </c>
      <c r="E101" s="49"/>
    </row>
    <row r="102" spans="1:6" ht="45" x14ac:dyDescent="0.25">
      <c r="A102" s="6" t="s">
        <v>63</v>
      </c>
      <c r="B102" s="6" t="s">
        <v>105</v>
      </c>
      <c r="C102" s="46">
        <v>0</v>
      </c>
      <c r="D102" s="43">
        <f t="shared" si="2"/>
        <v>0</v>
      </c>
      <c r="E102" s="49"/>
    </row>
    <row r="103" spans="1:6" ht="33" customHeight="1" x14ac:dyDescent="0.25">
      <c r="A103" s="126" t="s">
        <v>40</v>
      </c>
      <c r="B103" s="126"/>
      <c r="C103" s="31"/>
      <c r="D103" s="47">
        <f>SUM(D97:D102)</f>
        <v>125.04108480000001</v>
      </c>
      <c r="E103" s="49"/>
    </row>
    <row r="104" spans="1:6" ht="15" x14ac:dyDescent="0.25">
      <c r="A104" s="41"/>
      <c r="B104" s="41"/>
      <c r="C104" s="41"/>
      <c r="D104" s="48"/>
      <c r="E104" s="49"/>
    </row>
    <row r="105" spans="1:6" ht="26.45" customHeight="1" x14ac:dyDescent="0.25">
      <c r="A105" s="152" t="s">
        <v>106</v>
      </c>
      <c r="B105" s="153"/>
      <c r="C105" s="153"/>
      <c r="D105" s="154"/>
      <c r="E105" s="49"/>
    </row>
    <row r="106" spans="1:6" ht="30" x14ac:dyDescent="0.25">
      <c r="A106" s="31" t="s">
        <v>107</v>
      </c>
      <c r="B106" s="31" t="s">
        <v>108</v>
      </c>
      <c r="C106" s="31" t="s">
        <v>46</v>
      </c>
      <c r="D106" s="31" t="s">
        <v>32</v>
      </c>
      <c r="E106" s="48"/>
      <c r="F106" s="49"/>
    </row>
    <row r="107" spans="1:6" ht="45" x14ac:dyDescent="0.25">
      <c r="A107" s="6" t="s">
        <v>47</v>
      </c>
      <c r="B107" s="6" t="s">
        <v>109</v>
      </c>
      <c r="C107" s="50"/>
      <c r="D107" s="43">
        <f>(B34+B35+B36)*C107</f>
        <v>0</v>
      </c>
      <c r="E107" s="48"/>
      <c r="F107" s="49"/>
    </row>
    <row r="108" spans="1:6" ht="27.6" customHeight="1" x14ac:dyDescent="0.25">
      <c r="A108" s="126" t="s">
        <v>40</v>
      </c>
      <c r="B108" s="126"/>
      <c r="C108" s="31"/>
      <c r="D108" s="47">
        <f>$D$107</f>
        <v>0</v>
      </c>
    </row>
    <row r="109" spans="1:6" ht="15" x14ac:dyDescent="0.25">
      <c r="A109" s="41"/>
      <c r="B109" s="41"/>
      <c r="C109" s="41"/>
      <c r="D109" s="51"/>
    </row>
    <row r="110" spans="1:6" ht="42" customHeight="1" x14ac:dyDescent="0.25">
      <c r="A110" s="144" t="s">
        <v>110</v>
      </c>
      <c r="B110" s="145"/>
      <c r="C110" s="146"/>
      <c r="D110" s="51"/>
    </row>
    <row r="111" spans="1:6" ht="45" x14ac:dyDescent="0.25">
      <c r="A111" s="31">
        <v>4</v>
      </c>
      <c r="B111" s="31" t="s">
        <v>111</v>
      </c>
      <c r="C111" s="31" t="s">
        <v>32</v>
      </c>
      <c r="D111" s="51"/>
    </row>
    <row r="112" spans="1:6" ht="30" x14ac:dyDescent="0.25">
      <c r="A112" s="6" t="s">
        <v>98</v>
      </c>
      <c r="B112" s="6" t="s">
        <v>99</v>
      </c>
      <c r="C112" s="52">
        <f>$D$103</f>
        <v>125.04108480000001</v>
      </c>
      <c r="D112" s="51"/>
    </row>
    <row r="113" spans="1:5" ht="15" x14ac:dyDescent="0.25">
      <c r="A113" s="6" t="s">
        <v>107</v>
      </c>
      <c r="B113" s="6" t="s">
        <v>112</v>
      </c>
      <c r="C113" s="52">
        <f>$D$107</f>
        <v>0</v>
      </c>
      <c r="D113" s="51"/>
    </row>
    <row r="114" spans="1:5" ht="30" customHeight="1" x14ac:dyDescent="0.25">
      <c r="A114" s="126" t="s">
        <v>40</v>
      </c>
      <c r="B114" s="126"/>
      <c r="C114" s="73">
        <f>SUM(C112:C113)</f>
        <v>125.04108480000001</v>
      </c>
      <c r="D114" s="51"/>
    </row>
    <row r="115" spans="1:5" ht="15" x14ac:dyDescent="0.25">
      <c r="A115" s="41"/>
      <c r="B115" s="41"/>
      <c r="C115" s="48"/>
      <c r="D115" s="51"/>
    </row>
    <row r="116" spans="1:5" ht="31.9" customHeight="1" x14ac:dyDescent="0.25">
      <c r="A116" s="144" t="s">
        <v>113</v>
      </c>
      <c r="B116" s="145"/>
      <c r="C116" s="146"/>
      <c r="D116" s="51"/>
    </row>
    <row r="117" spans="1:5" ht="15" x14ac:dyDescent="0.25">
      <c r="A117" s="31">
        <v>5</v>
      </c>
      <c r="B117" s="31" t="s">
        <v>114</v>
      </c>
      <c r="C117" s="31" t="s">
        <v>32</v>
      </c>
      <c r="D117" s="51"/>
    </row>
    <row r="118" spans="1:5" ht="15" x14ac:dyDescent="0.25">
      <c r="A118" s="6" t="s">
        <v>47</v>
      </c>
      <c r="B118" s="6" t="s">
        <v>115</v>
      </c>
      <c r="C118" s="6">
        <v>121.23</v>
      </c>
      <c r="D118" s="54"/>
    </row>
    <row r="119" spans="1:5" ht="15" x14ac:dyDescent="0.25">
      <c r="A119" s="6" t="s">
        <v>49</v>
      </c>
      <c r="B119" s="6" t="s">
        <v>116</v>
      </c>
      <c r="C119" s="83">
        <v>0</v>
      </c>
      <c r="D119" s="54"/>
    </row>
    <row r="120" spans="1:5" ht="15" x14ac:dyDescent="0.25">
      <c r="A120" s="6" t="s">
        <v>57</v>
      </c>
      <c r="B120" s="6" t="s">
        <v>117</v>
      </c>
      <c r="C120" s="53">
        <v>0</v>
      </c>
      <c r="D120" s="51"/>
    </row>
    <row r="121" spans="1:5" ht="15" x14ac:dyDescent="0.25">
      <c r="A121" s="6" t="s">
        <v>59</v>
      </c>
      <c r="B121" s="6" t="s">
        <v>39</v>
      </c>
      <c r="C121" s="53">
        <v>0</v>
      </c>
      <c r="D121" s="51"/>
    </row>
    <row r="122" spans="1:5" ht="34.9" customHeight="1" x14ac:dyDescent="0.25">
      <c r="A122" s="126" t="s">
        <v>40</v>
      </c>
      <c r="B122" s="126"/>
      <c r="C122" s="73">
        <f>SUM(C118:C121)</f>
        <v>121.23</v>
      </c>
      <c r="D122" s="51"/>
    </row>
    <row r="123" spans="1:5" ht="15" x14ac:dyDescent="0.25">
      <c r="A123" s="55" t="s">
        <v>118</v>
      </c>
      <c r="B123" s="45"/>
      <c r="C123" s="45"/>
      <c r="D123" s="51"/>
    </row>
    <row r="124" spans="1:5" ht="15" x14ac:dyDescent="0.25">
      <c r="A124" s="56"/>
      <c r="B124" s="45"/>
      <c r="C124" s="45"/>
      <c r="D124" s="51"/>
    </row>
    <row r="125" spans="1:5" ht="33" customHeight="1" x14ac:dyDescent="0.25">
      <c r="A125" s="144" t="s">
        <v>119</v>
      </c>
      <c r="B125" s="145"/>
      <c r="C125" s="145"/>
      <c r="D125" s="146"/>
    </row>
    <row r="126" spans="1:5" ht="30" x14ac:dyDescent="0.25">
      <c r="A126" s="31">
        <v>6</v>
      </c>
      <c r="B126" s="31" t="s">
        <v>120</v>
      </c>
      <c r="C126" s="31" t="s">
        <v>54</v>
      </c>
      <c r="D126" s="31" t="s">
        <v>32</v>
      </c>
    </row>
    <row r="127" spans="1:5" ht="25.5" customHeight="1" x14ac:dyDescent="0.25">
      <c r="A127" s="6" t="s">
        <v>47</v>
      </c>
      <c r="B127" s="6" t="s">
        <v>121</v>
      </c>
      <c r="C127" s="46">
        <v>5.8099999999999999E-2</v>
      </c>
      <c r="D127" s="23">
        <f>($B$40+$C$82+$D$92+$C$114+$C$122)*C127</f>
        <v>158.561455483424</v>
      </c>
      <c r="E127" s="54" t="s">
        <v>198</v>
      </c>
    </row>
    <row r="128" spans="1:5" ht="25.5" customHeight="1" x14ac:dyDescent="0.25">
      <c r="A128" s="6" t="s">
        <v>49</v>
      </c>
      <c r="B128" s="6" t="s">
        <v>122</v>
      </c>
      <c r="C128" s="46">
        <v>7.1999999999999995E-2</v>
      </c>
      <c r="D128" s="23">
        <f>($B$40+$C$82+$D$92+$C$114+$C$122+$D$127)*C128</f>
        <v>207.91254862968651</v>
      </c>
      <c r="E128" s="54" t="s">
        <v>198</v>
      </c>
    </row>
    <row r="129" spans="1:7" ht="29.25" customHeight="1" x14ac:dyDescent="0.25">
      <c r="A129" s="6" t="s">
        <v>57</v>
      </c>
      <c r="B129" s="156" t="s">
        <v>123</v>
      </c>
      <c r="C129" s="157"/>
      <c r="D129" s="158"/>
      <c r="E129" s="195" t="s">
        <v>231</v>
      </c>
      <c r="G129" s="193">
        <f>((C147+D127+D128)/0.9135)</f>
        <v>3388.7102738402964</v>
      </c>
    </row>
    <row r="130" spans="1:7" ht="25.5" customHeight="1" x14ac:dyDescent="0.25">
      <c r="A130" s="159" t="s">
        <v>124</v>
      </c>
      <c r="B130" s="2" t="s">
        <v>125</v>
      </c>
      <c r="C130" s="46">
        <v>6.4999999999999997E-3</v>
      </c>
      <c r="D130" s="23">
        <f>($G$129)*C130</f>
        <v>22.026616779961927</v>
      </c>
    </row>
    <row r="131" spans="1:7" ht="25.5" customHeight="1" x14ac:dyDescent="0.25">
      <c r="A131" s="160"/>
      <c r="B131" s="6" t="s">
        <v>126</v>
      </c>
      <c r="C131" s="46">
        <v>0.03</v>
      </c>
      <c r="D131" s="23">
        <f>($G$129)*C131</f>
        <v>101.66130821520889</v>
      </c>
    </row>
    <row r="132" spans="1:7" ht="30" x14ac:dyDescent="0.25">
      <c r="A132" s="6" t="s">
        <v>127</v>
      </c>
      <c r="B132" s="2" t="s">
        <v>128</v>
      </c>
      <c r="C132" s="46">
        <v>0.05</v>
      </c>
      <c r="D132" s="23">
        <f>($G$129)*C132</f>
        <v>169.43551369201484</v>
      </c>
    </row>
    <row r="133" spans="1:7" ht="42" customHeight="1" x14ac:dyDescent="0.25">
      <c r="A133" s="148" t="s">
        <v>40</v>
      </c>
      <c r="B133" s="149"/>
      <c r="C133" s="161"/>
      <c r="D133" s="73">
        <f>SUM(D127:D128,D130:D132)</f>
        <v>659.59744280029622</v>
      </c>
    </row>
    <row r="134" spans="1:7" ht="15" x14ac:dyDescent="0.25">
      <c r="A134" s="55" t="s">
        <v>129</v>
      </c>
      <c r="B134" s="45"/>
      <c r="C134" s="45"/>
      <c r="D134" s="45"/>
    </row>
    <row r="135" spans="1:7" ht="15" x14ac:dyDescent="0.25">
      <c r="A135" s="55" t="s">
        <v>130</v>
      </c>
      <c r="B135" s="45"/>
      <c r="C135" s="45"/>
      <c r="D135" s="45"/>
    </row>
    <row r="136" spans="1:7" ht="15" x14ac:dyDescent="0.25">
      <c r="A136" s="196" t="s">
        <v>186</v>
      </c>
      <c r="B136" s="82"/>
      <c r="C136" s="82"/>
      <c r="D136" s="82"/>
    </row>
    <row r="137" spans="1:7" ht="15" x14ac:dyDescent="0.25">
      <c r="A137" s="55" t="s">
        <v>199</v>
      </c>
      <c r="B137" s="82"/>
      <c r="C137" s="82"/>
      <c r="D137" s="82"/>
    </row>
    <row r="138" spans="1:7" ht="15" x14ac:dyDescent="0.25">
      <c r="A138" s="57"/>
      <c r="B138" s="45"/>
      <c r="C138" s="45"/>
      <c r="D138" s="45"/>
    </row>
    <row r="139" spans="1:7" ht="30.6" customHeight="1" x14ac:dyDescent="0.25">
      <c r="A139" s="144" t="s">
        <v>131</v>
      </c>
      <c r="B139" s="145"/>
      <c r="C139" s="146"/>
      <c r="D139" s="45"/>
    </row>
    <row r="140" spans="1:7" ht="15" x14ac:dyDescent="0.25">
      <c r="A140" s="162"/>
      <c r="B140" s="163" t="s">
        <v>132</v>
      </c>
      <c r="C140" s="126" t="s">
        <v>133</v>
      </c>
      <c r="D140" s="45"/>
    </row>
    <row r="141" spans="1:7" ht="15" x14ac:dyDescent="0.25">
      <c r="A141" s="162"/>
      <c r="B141" s="164"/>
      <c r="C141" s="126"/>
      <c r="D141" s="45"/>
    </row>
    <row r="142" spans="1:7" ht="30" x14ac:dyDescent="0.25">
      <c r="A142" s="6" t="s">
        <v>47</v>
      </c>
      <c r="B142" s="6" t="s">
        <v>30</v>
      </c>
      <c r="C142" s="52">
        <f>$B$40</f>
        <v>1193.72</v>
      </c>
      <c r="D142" s="45"/>
    </row>
    <row r="143" spans="1:7" ht="45" x14ac:dyDescent="0.25">
      <c r="A143" s="6" t="s">
        <v>49</v>
      </c>
      <c r="B143" s="6" t="s">
        <v>42</v>
      </c>
      <c r="C143" s="52">
        <f>$C$82</f>
        <v>1228.1637182079999</v>
      </c>
      <c r="D143" s="45"/>
    </row>
    <row r="144" spans="1:7" ht="30" x14ac:dyDescent="0.25">
      <c r="A144" s="6" t="s">
        <v>57</v>
      </c>
      <c r="B144" s="6" t="s">
        <v>88</v>
      </c>
      <c r="C144" s="52">
        <f>$D$92</f>
        <v>60.958028032000001</v>
      </c>
      <c r="D144" s="45"/>
    </row>
    <row r="145" spans="1:5" ht="45" x14ac:dyDescent="0.25">
      <c r="A145" s="6" t="s">
        <v>59</v>
      </c>
      <c r="B145" s="6" t="s">
        <v>96</v>
      </c>
      <c r="C145" s="52">
        <f>$C$114</f>
        <v>125.04108480000001</v>
      </c>
      <c r="D145" s="45"/>
    </row>
    <row r="146" spans="1:5" ht="30" x14ac:dyDescent="0.25">
      <c r="A146" s="6" t="s">
        <v>61</v>
      </c>
      <c r="B146" s="6" t="s">
        <v>113</v>
      </c>
      <c r="C146" s="58">
        <f>$C$122</f>
        <v>121.23</v>
      </c>
      <c r="D146" s="45"/>
    </row>
    <row r="147" spans="1:5" ht="32.25" customHeight="1" x14ac:dyDescent="0.25">
      <c r="A147" s="155" t="s">
        <v>134</v>
      </c>
      <c r="B147" s="155"/>
      <c r="C147" s="52">
        <f>SUM(C142:C146)</f>
        <v>2729.1128310399999</v>
      </c>
      <c r="D147" s="45"/>
    </row>
    <row r="148" spans="1:5" ht="45" x14ac:dyDescent="0.25">
      <c r="A148" s="6" t="s">
        <v>63</v>
      </c>
      <c r="B148" s="6" t="s">
        <v>119</v>
      </c>
      <c r="C148" s="52">
        <f>$D$133</f>
        <v>659.59744280029622</v>
      </c>
      <c r="D148" s="45"/>
    </row>
    <row r="149" spans="1:5" ht="30.6" customHeight="1" x14ac:dyDescent="0.25">
      <c r="A149" s="165" t="s">
        <v>135</v>
      </c>
      <c r="B149" s="165"/>
      <c r="C149" s="59">
        <f>SUM(C147:C148)</f>
        <v>3388.7102738402964</v>
      </c>
      <c r="D149" s="45"/>
    </row>
    <row r="150" spans="1:5" ht="15" x14ac:dyDescent="0.25">
      <c r="A150" s="60"/>
    </row>
    <row r="151" spans="1:5" ht="36.6" customHeight="1" x14ac:dyDescent="0.25">
      <c r="A151" s="144" t="s">
        <v>136</v>
      </c>
      <c r="B151" s="145"/>
      <c r="C151" s="145"/>
      <c r="D151" s="145"/>
      <c r="E151" s="145"/>
    </row>
    <row r="152" spans="1:5" ht="45" x14ac:dyDescent="0.25">
      <c r="A152" s="148" t="s">
        <v>137</v>
      </c>
      <c r="B152" s="161"/>
      <c r="C152" s="31" t="s">
        <v>191</v>
      </c>
      <c r="D152" s="31" t="s">
        <v>138</v>
      </c>
      <c r="E152" s="31" t="s">
        <v>192</v>
      </c>
    </row>
    <row r="153" spans="1:5" ht="30" x14ac:dyDescent="0.25">
      <c r="A153" s="148" t="s">
        <v>139</v>
      </c>
      <c r="B153" s="161"/>
      <c r="C153" s="31" t="s">
        <v>140</v>
      </c>
      <c r="D153" s="31" t="s">
        <v>141</v>
      </c>
      <c r="E153" s="31" t="s">
        <v>142</v>
      </c>
    </row>
    <row r="154" spans="1:5" ht="39" customHeight="1" x14ac:dyDescent="0.25">
      <c r="A154" s="166" t="str">
        <f t="shared" ref="A154" si="3">$B$18</f>
        <v>Mensageiro</v>
      </c>
      <c r="B154" s="167"/>
      <c r="C154" s="33">
        <v>3388.7102738402964</v>
      </c>
      <c r="D154" s="19">
        <v>1</v>
      </c>
      <c r="E154" s="33">
        <f>C154*D154</f>
        <v>3388.7102738402964</v>
      </c>
    </row>
    <row r="155" spans="1:5" ht="15" x14ac:dyDescent="0.25">
      <c r="A155" s="45"/>
      <c r="B155" s="168"/>
      <c r="C155" s="168"/>
      <c r="D155" s="168"/>
      <c r="E155" s="168"/>
    </row>
    <row r="156" spans="1:5" ht="44.45" customHeight="1" x14ac:dyDescent="0.25">
      <c r="A156" s="144" t="s">
        <v>143</v>
      </c>
      <c r="B156" s="145"/>
    </row>
    <row r="157" spans="1:5" ht="30" customHeight="1" x14ac:dyDescent="0.25">
      <c r="A157" s="31" t="s">
        <v>144</v>
      </c>
      <c r="B157" s="31" t="s">
        <v>145</v>
      </c>
    </row>
    <row r="158" spans="1:5" ht="43.15" customHeight="1" x14ac:dyDescent="0.25">
      <c r="A158" s="31" t="s">
        <v>146</v>
      </c>
      <c r="B158" s="59">
        <f>$E$154</f>
        <v>3388.7102738402964</v>
      </c>
    </row>
    <row r="159" spans="1:5" ht="60" x14ac:dyDescent="0.25">
      <c r="A159" s="31" t="s">
        <v>147</v>
      </c>
      <c r="B159" s="19">
        <v>12</v>
      </c>
    </row>
    <row r="160" spans="1:5" ht="31.15" customHeight="1" x14ac:dyDescent="0.25">
      <c r="A160" s="31" t="s">
        <v>148</v>
      </c>
      <c r="B160" s="59">
        <f>B158*B159</f>
        <v>40664.523286083553</v>
      </c>
    </row>
    <row r="161" spans="1:3" ht="15" x14ac:dyDescent="0.25">
      <c r="A161" s="61"/>
      <c r="B161"/>
      <c r="C161"/>
    </row>
  </sheetData>
  <mergeCells count="57">
    <mergeCell ref="A156:B156"/>
    <mergeCell ref="A139:C139"/>
    <mergeCell ref="A140:A141"/>
    <mergeCell ref="B140:B141"/>
    <mergeCell ref="C140:C141"/>
    <mergeCell ref="A147:B147"/>
    <mergeCell ref="A149:B149"/>
    <mergeCell ref="A151:E151"/>
    <mergeCell ref="A152:B152"/>
    <mergeCell ref="A153:B153"/>
    <mergeCell ref="A154:B154"/>
    <mergeCell ref="B155:E155"/>
    <mergeCell ref="A133:C133"/>
    <mergeCell ref="A94:D94"/>
    <mergeCell ref="A95:D95"/>
    <mergeCell ref="A103:B103"/>
    <mergeCell ref="A105:D105"/>
    <mergeCell ref="A108:B108"/>
    <mergeCell ref="A110:C110"/>
    <mergeCell ref="A114:B114"/>
    <mergeCell ref="A116:C116"/>
    <mergeCell ref="A122:B122"/>
    <mergeCell ref="A125:D125"/>
    <mergeCell ref="A130:A131"/>
    <mergeCell ref="B129:D129"/>
    <mergeCell ref="A92:C92"/>
    <mergeCell ref="A67:B67"/>
    <mergeCell ref="A69:B69"/>
    <mergeCell ref="C69:D69"/>
    <mergeCell ref="A70:B70"/>
    <mergeCell ref="C70:D70"/>
    <mergeCell ref="B71:F71"/>
    <mergeCell ref="B72:F72"/>
    <mergeCell ref="A77:C77"/>
    <mergeCell ref="A82:B82"/>
    <mergeCell ref="A84:D84"/>
    <mergeCell ref="B73:F73"/>
    <mergeCell ref="A74:F74"/>
    <mergeCell ref="A75:F75"/>
    <mergeCell ref="B66:G66"/>
    <mergeCell ref="A32:B32"/>
    <mergeCell ref="C34:H34"/>
    <mergeCell ref="C35:H35"/>
    <mergeCell ref="A43:D43"/>
    <mergeCell ref="A44:D44"/>
    <mergeCell ref="E46:H46"/>
    <mergeCell ref="E47:H47"/>
    <mergeCell ref="A48:B48"/>
    <mergeCell ref="A50:D50"/>
    <mergeCell ref="A60:B60"/>
    <mergeCell ref="A65:G65"/>
    <mergeCell ref="A9:B9"/>
    <mergeCell ref="C9:D9"/>
    <mergeCell ref="A15:B15"/>
    <mergeCell ref="A20:B20"/>
    <mergeCell ref="A21:B21"/>
    <mergeCell ref="A30:H30"/>
  </mergeCells>
  <pageMargins left="0.51181102362204722" right="0.51181102362204722" top="0.78740157480314965" bottom="0.78740157480314965" header="0.31496062992125984" footer="0.31496062992125984"/>
  <pageSetup paperSize="9" scale="8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1"/>
  <sheetViews>
    <sheetView showGridLines="0" topLeftCell="A131" workbookViewId="0">
      <selection activeCell="K148" sqref="K148"/>
    </sheetView>
  </sheetViews>
  <sheetFormatPr defaultColWidth="9.140625" defaultRowHeight="24" customHeight="1" x14ac:dyDescent="0.25"/>
  <cols>
    <col min="1" max="1" width="14.5703125" style="2" customWidth="1"/>
    <col min="2" max="2" width="23.28515625" style="2" customWidth="1"/>
    <col min="3" max="3" width="13.28515625" style="2" customWidth="1"/>
    <col min="4" max="4" width="14" style="2" customWidth="1"/>
    <col min="5" max="6" width="12.28515625" style="2" customWidth="1"/>
    <col min="7" max="7" width="13" style="2" customWidth="1"/>
    <col min="8" max="16384" width="9.140625" style="2"/>
  </cols>
  <sheetData>
    <row r="1" spans="1:8" ht="15" x14ac:dyDescent="0.25">
      <c r="A1" s="1"/>
      <c r="B1" s="1"/>
      <c r="C1" s="1"/>
      <c r="D1" s="1"/>
      <c r="E1" s="1"/>
      <c r="F1" s="1"/>
      <c r="G1" s="1"/>
      <c r="H1" s="1"/>
    </row>
    <row r="2" spans="1:8" ht="15" x14ac:dyDescent="0.25">
      <c r="A2" s="1"/>
      <c r="B2" s="1"/>
      <c r="C2" s="1"/>
      <c r="D2" s="1"/>
      <c r="E2" s="1"/>
      <c r="F2" s="1"/>
      <c r="G2" s="1"/>
      <c r="H2" s="1"/>
    </row>
    <row r="3" spans="1:8" ht="15" x14ac:dyDescent="0.25">
      <c r="A3" s="1"/>
      <c r="B3" s="1"/>
      <c r="C3" s="1"/>
      <c r="D3" s="1"/>
      <c r="E3" s="1"/>
      <c r="F3" s="1"/>
      <c r="G3" s="1"/>
      <c r="H3" s="1"/>
    </row>
    <row r="4" spans="1:8" ht="15" x14ac:dyDescent="0.25">
      <c r="A4" s="1"/>
      <c r="B4" s="1"/>
      <c r="C4" s="1"/>
      <c r="D4" s="1"/>
      <c r="E4" s="1"/>
      <c r="F4" s="1"/>
      <c r="G4" s="1"/>
      <c r="H4" s="1"/>
    </row>
    <row r="5" spans="1:8" s="4" customFormat="1" ht="15" x14ac:dyDescent="0.25">
      <c r="A5" s="3" t="s">
        <v>0</v>
      </c>
    </row>
    <row r="6" spans="1:8" s="4" customFormat="1" ht="31.9" customHeight="1" x14ac:dyDescent="0.25">
      <c r="A6" s="3" t="s">
        <v>1</v>
      </c>
    </row>
    <row r="7" spans="1:8" s="4" customFormat="1" ht="32.450000000000003" customHeight="1" x14ac:dyDescent="0.25">
      <c r="A7" s="3" t="s">
        <v>2</v>
      </c>
    </row>
    <row r="8" spans="1:8" s="4" customFormat="1" ht="15" x14ac:dyDescent="0.25"/>
    <row r="9" spans="1:8" s="4" customFormat="1" ht="27" customHeight="1" x14ac:dyDescent="0.2">
      <c r="A9" s="109" t="s">
        <v>3</v>
      </c>
      <c r="B9" s="110"/>
      <c r="C9" s="111"/>
      <c r="D9" s="111"/>
      <c r="E9" s="5"/>
      <c r="F9" s="5"/>
      <c r="G9" s="5"/>
      <c r="H9" s="5"/>
    </row>
    <row r="10" spans="1:8" s="4" customFormat="1" ht="60" x14ac:dyDescent="0.2">
      <c r="A10" s="6" t="s">
        <v>4</v>
      </c>
      <c r="B10" s="6"/>
      <c r="C10" s="7"/>
      <c r="D10" s="5"/>
      <c r="E10" s="5"/>
      <c r="F10" s="5"/>
      <c r="G10" s="5"/>
      <c r="H10" s="5"/>
    </row>
    <row r="11" spans="1:8" s="4" customFormat="1" ht="23.45" customHeight="1" x14ac:dyDescent="0.2">
      <c r="A11" s="6" t="s">
        <v>5</v>
      </c>
      <c r="B11" s="6" t="s">
        <v>217</v>
      </c>
      <c r="C11" s="7"/>
      <c r="D11" s="5"/>
      <c r="E11" s="5"/>
      <c r="F11" s="5"/>
      <c r="G11" s="5"/>
      <c r="H11" s="5"/>
    </row>
    <row r="12" spans="1:8" s="4" customFormat="1" ht="105" x14ac:dyDescent="0.2">
      <c r="A12" s="6" t="s">
        <v>6</v>
      </c>
      <c r="B12" s="6" t="s">
        <v>184</v>
      </c>
      <c r="C12" s="7"/>
      <c r="D12" s="5"/>
      <c r="E12" s="5"/>
      <c r="F12" s="5"/>
      <c r="G12" s="5"/>
      <c r="H12" s="5"/>
    </row>
    <row r="13" spans="1:8" s="4" customFormat="1" ht="43.9" customHeight="1" thickBot="1" x14ac:dyDescent="0.25">
      <c r="A13" s="8" t="s">
        <v>7</v>
      </c>
      <c r="B13" s="9">
        <v>12</v>
      </c>
      <c r="C13" s="7"/>
      <c r="D13" s="5"/>
      <c r="E13" s="5"/>
      <c r="F13" s="5"/>
      <c r="G13" s="5"/>
      <c r="H13" s="5"/>
    </row>
    <row r="14" spans="1:8" s="4" customFormat="1" ht="15.75" thickTop="1" x14ac:dyDescent="0.2">
      <c r="A14" s="10"/>
      <c r="B14" s="11"/>
      <c r="D14" s="5"/>
      <c r="E14" s="5"/>
      <c r="F14" s="5"/>
      <c r="G14" s="5"/>
      <c r="H14" s="5"/>
    </row>
    <row r="15" spans="1:8" s="4" customFormat="1" ht="28.15" customHeight="1" x14ac:dyDescent="0.25">
      <c r="A15" s="112" t="s">
        <v>8</v>
      </c>
      <c r="B15" s="113"/>
      <c r="C15" s="12"/>
    </row>
    <row r="16" spans="1:8" s="4" customFormat="1" ht="30" x14ac:dyDescent="0.25">
      <c r="A16" s="13" t="s">
        <v>9</v>
      </c>
      <c r="B16" s="14" t="s">
        <v>200</v>
      </c>
      <c r="C16" s="15"/>
      <c r="D16" s="12"/>
      <c r="E16" s="12"/>
      <c r="F16" s="12"/>
      <c r="G16" s="12"/>
      <c r="H16" s="12"/>
    </row>
    <row r="17" spans="1:8" s="4" customFormat="1" ht="75" x14ac:dyDescent="0.25">
      <c r="A17" s="6" t="s">
        <v>11</v>
      </c>
      <c r="B17" s="16" t="s">
        <v>201</v>
      </c>
      <c r="C17" s="15"/>
      <c r="D17" s="12"/>
      <c r="E17" s="12"/>
      <c r="F17" s="12"/>
      <c r="G17" s="12"/>
      <c r="H17" s="12"/>
    </row>
    <row r="18" spans="1:8" s="4" customFormat="1" ht="27.6" customHeight="1" x14ac:dyDescent="0.25">
      <c r="A18" s="6" t="s">
        <v>13</v>
      </c>
      <c r="B18" s="16" t="s">
        <v>195</v>
      </c>
      <c r="C18" s="15"/>
      <c r="D18" s="12"/>
      <c r="E18" s="12"/>
      <c r="F18" s="12"/>
      <c r="G18" s="12"/>
      <c r="H18" s="12"/>
    </row>
    <row r="19" spans="1:8" s="4" customFormat="1" ht="15" x14ac:dyDescent="0.25">
      <c r="A19" s="17"/>
      <c r="B19" s="17"/>
      <c r="C19" s="17"/>
    </row>
    <row r="20" spans="1:8" s="4" customFormat="1" ht="39" customHeight="1" x14ac:dyDescent="0.2">
      <c r="A20" s="114" t="s">
        <v>15</v>
      </c>
      <c r="B20" s="115"/>
      <c r="C20" s="18"/>
    </row>
    <row r="21" spans="1:8" s="4" customFormat="1" ht="38.450000000000003" customHeight="1" x14ac:dyDescent="0.2">
      <c r="A21" s="109" t="s">
        <v>16</v>
      </c>
      <c r="B21" s="110"/>
      <c r="C21" s="18"/>
    </row>
    <row r="22" spans="1:8" s="4" customFormat="1" ht="75" x14ac:dyDescent="0.2">
      <c r="A22" s="6" t="s">
        <v>17</v>
      </c>
      <c r="B22" s="98" t="s">
        <v>226</v>
      </c>
      <c r="C22" s="15" t="s">
        <v>18</v>
      </c>
      <c r="D22" s="5"/>
      <c r="E22" s="5"/>
      <c r="F22" s="5"/>
    </row>
    <row r="23" spans="1:8" s="4" customFormat="1" ht="60" x14ac:dyDescent="0.2">
      <c r="A23" s="6" t="s">
        <v>19</v>
      </c>
      <c r="B23" s="98" t="s">
        <v>227</v>
      </c>
      <c r="C23" s="15" t="s">
        <v>20</v>
      </c>
      <c r="D23" s="5"/>
      <c r="E23" s="5"/>
      <c r="F23" s="5"/>
    </row>
    <row r="24" spans="1:8" s="4" customFormat="1" ht="60" x14ac:dyDescent="0.2">
      <c r="A24" s="6" t="s">
        <v>21</v>
      </c>
      <c r="B24" s="99">
        <v>1099.9000000000001</v>
      </c>
      <c r="C24" s="15" t="s">
        <v>22</v>
      </c>
      <c r="D24" s="5"/>
      <c r="E24" s="5"/>
      <c r="F24" s="5"/>
    </row>
    <row r="25" spans="1:8" s="4" customFormat="1" ht="75" x14ac:dyDescent="0.2">
      <c r="A25" s="6" t="s">
        <v>23</v>
      </c>
      <c r="B25" s="98" t="s">
        <v>220</v>
      </c>
      <c r="C25" s="15" t="s">
        <v>24</v>
      </c>
      <c r="D25" s="20"/>
      <c r="E25" s="20"/>
      <c r="F25" s="20"/>
    </row>
    <row r="26" spans="1:8" s="4" customFormat="1" ht="45" x14ac:dyDescent="0.2">
      <c r="A26" s="6" t="s">
        <v>25</v>
      </c>
      <c r="B26" s="100">
        <v>43466</v>
      </c>
      <c r="C26" s="15" t="s">
        <v>26</v>
      </c>
      <c r="D26" s="5"/>
      <c r="E26" s="5"/>
      <c r="F26" s="5"/>
    </row>
    <row r="27" spans="1:8" s="4" customFormat="1" ht="15" x14ac:dyDescent="0.25">
      <c r="A27" s="21" t="s">
        <v>27</v>
      </c>
      <c r="B27" s="11"/>
    </row>
    <row r="28" spans="1:8" s="4" customFormat="1" ht="15" x14ac:dyDescent="0.25">
      <c r="A28" s="21" t="s">
        <v>28</v>
      </c>
      <c r="B28" s="11"/>
    </row>
    <row r="29" spans="1:8" s="4" customFormat="1" ht="15" x14ac:dyDescent="0.25"/>
    <row r="30" spans="1:8" ht="22.5" x14ac:dyDescent="0.3">
      <c r="A30" s="116" t="s">
        <v>29</v>
      </c>
      <c r="B30" s="116"/>
      <c r="C30" s="116"/>
      <c r="D30" s="116"/>
      <c r="E30" s="116"/>
      <c r="F30" s="116"/>
      <c r="G30" s="116"/>
      <c r="H30" s="116"/>
    </row>
    <row r="31" spans="1:8" ht="15" x14ac:dyDescent="0.25"/>
    <row r="32" spans="1:8" ht="36" customHeight="1" x14ac:dyDescent="0.25">
      <c r="A32" s="117" t="s">
        <v>30</v>
      </c>
      <c r="B32" s="118"/>
    </row>
    <row r="33" spans="1:12" ht="41.25" customHeight="1" x14ac:dyDescent="0.25">
      <c r="A33" s="22" t="s">
        <v>31</v>
      </c>
      <c r="B33" s="22" t="s">
        <v>32</v>
      </c>
    </row>
    <row r="34" spans="1:12" ht="24" customHeight="1" x14ac:dyDescent="0.2">
      <c r="A34" s="6" t="s">
        <v>33</v>
      </c>
      <c r="B34" s="23">
        <v>1099.9000000000001</v>
      </c>
      <c r="C34" s="108" t="s">
        <v>34</v>
      </c>
      <c r="D34" s="108"/>
      <c r="E34" s="108"/>
      <c r="F34" s="108"/>
      <c r="G34" s="108"/>
      <c r="H34" s="108"/>
      <c r="I34" s="5"/>
      <c r="J34" s="5"/>
      <c r="K34" s="5"/>
      <c r="L34" s="5"/>
    </row>
    <row r="35" spans="1:12" ht="30" x14ac:dyDescent="0.2">
      <c r="A35" s="6" t="s">
        <v>35</v>
      </c>
      <c r="B35" s="23"/>
      <c r="C35" s="119"/>
      <c r="D35" s="119"/>
      <c r="E35" s="119"/>
      <c r="F35" s="119"/>
      <c r="G35" s="119"/>
      <c r="H35" s="119"/>
      <c r="I35" s="5"/>
      <c r="J35" s="5"/>
      <c r="K35" s="5"/>
      <c r="L35" s="5"/>
    </row>
    <row r="36" spans="1:12" ht="30" x14ac:dyDescent="0.2">
      <c r="A36" s="6" t="s">
        <v>36</v>
      </c>
      <c r="B36" s="23"/>
      <c r="C36" s="24"/>
      <c r="D36" s="24"/>
      <c r="E36" s="24"/>
      <c r="F36" s="24"/>
      <c r="G36" s="24"/>
      <c r="H36" s="24"/>
      <c r="I36" s="5"/>
      <c r="J36" s="5"/>
      <c r="K36" s="5"/>
      <c r="L36" s="5"/>
    </row>
    <row r="37" spans="1:12" ht="30" x14ac:dyDescent="0.25">
      <c r="A37" s="6" t="s">
        <v>37</v>
      </c>
      <c r="B37" s="23"/>
    </row>
    <row r="38" spans="1:12" ht="45" x14ac:dyDescent="0.25">
      <c r="A38" s="6" t="s">
        <v>38</v>
      </c>
      <c r="B38" s="23"/>
    </row>
    <row r="39" spans="1:12" ht="30" x14ac:dyDescent="0.25">
      <c r="A39" s="6" t="s">
        <v>39</v>
      </c>
      <c r="B39" s="23"/>
      <c r="C39" s="25"/>
    </row>
    <row r="40" spans="1:12" ht="24" customHeight="1" x14ac:dyDescent="0.25">
      <c r="A40" s="26" t="s">
        <v>40</v>
      </c>
      <c r="B40" s="27">
        <f>SUM(B34:B39)</f>
        <v>1099.9000000000001</v>
      </c>
    </row>
    <row r="41" spans="1:12" ht="24" customHeight="1" x14ac:dyDescent="0.2">
      <c r="A41" s="28" t="s">
        <v>41</v>
      </c>
      <c r="B41" s="29"/>
    </row>
    <row r="42" spans="1:12" ht="24" customHeight="1" x14ac:dyDescent="0.2">
      <c r="A42" s="30"/>
      <c r="B42" s="29"/>
    </row>
    <row r="43" spans="1:12" ht="36" customHeight="1" x14ac:dyDescent="0.25">
      <c r="A43" s="120" t="s">
        <v>42</v>
      </c>
      <c r="B43" s="121"/>
      <c r="C43" s="121"/>
      <c r="D43" s="122"/>
    </row>
    <row r="44" spans="1:12" ht="31.15" customHeight="1" x14ac:dyDescent="0.25">
      <c r="A44" s="123" t="s">
        <v>43</v>
      </c>
      <c r="B44" s="124"/>
      <c r="C44" s="124"/>
      <c r="D44" s="125"/>
    </row>
    <row r="45" spans="1:12" ht="45" x14ac:dyDescent="0.25">
      <c r="A45" s="31" t="s">
        <v>44</v>
      </c>
      <c r="B45" s="31" t="s">
        <v>45</v>
      </c>
      <c r="C45" s="31" t="s">
        <v>46</v>
      </c>
      <c r="D45" s="31" t="s">
        <v>32</v>
      </c>
    </row>
    <row r="46" spans="1:12" ht="41.25" customHeight="1" x14ac:dyDescent="0.2">
      <c r="A46" s="6" t="s">
        <v>47</v>
      </c>
      <c r="B46" s="6" t="s">
        <v>48</v>
      </c>
      <c r="C46" s="32">
        <f>(1/12)</f>
        <v>8.3333333333333329E-2</v>
      </c>
      <c r="D46" s="23">
        <f>(B40)*C46</f>
        <v>91.658333333333331</v>
      </c>
      <c r="E46" s="108"/>
      <c r="F46" s="108"/>
      <c r="G46" s="108"/>
      <c r="H46" s="108"/>
    </row>
    <row r="47" spans="1:12" ht="33.75" customHeight="1" x14ac:dyDescent="0.2">
      <c r="A47" s="6" t="s">
        <v>49</v>
      </c>
      <c r="B47" s="6" t="s">
        <v>50</v>
      </c>
      <c r="C47" s="32">
        <f>((1/11)+(1/3)/11)-0.0002</f>
        <v>0.12101212121212121</v>
      </c>
      <c r="D47" s="23">
        <f>(B40)*C47</f>
        <v>133.10123212121212</v>
      </c>
      <c r="E47" s="108"/>
      <c r="F47" s="108"/>
      <c r="G47" s="108"/>
      <c r="H47" s="108"/>
    </row>
    <row r="48" spans="1:12" ht="24" customHeight="1" x14ac:dyDescent="0.25">
      <c r="A48" s="126" t="s">
        <v>40</v>
      </c>
      <c r="B48" s="126"/>
      <c r="C48" s="19"/>
      <c r="D48" s="35">
        <f>SUM(D46:D47)</f>
        <v>224.75956545454545</v>
      </c>
    </row>
    <row r="50" spans="1:8" ht="52.9" customHeight="1" x14ac:dyDescent="0.25">
      <c r="A50" s="127" t="s">
        <v>51</v>
      </c>
      <c r="B50" s="128"/>
      <c r="C50" s="128"/>
      <c r="D50" s="129"/>
    </row>
    <row r="51" spans="1:8" ht="30" x14ac:dyDescent="0.25">
      <c r="A51" s="36" t="s">
        <v>52</v>
      </c>
      <c r="B51" s="36" t="s">
        <v>53</v>
      </c>
      <c r="C51" s="36" t="s">
        <v>54</v>
      </c>
      <c r="D51" s="36" t="s">
        <v>32</v>
      </c>
    </row>
    <row r="52" spans="1:8" ht="15" x14ac:dyDescent="0.25">
      <c r="A52" s="37" t="s">
        <v>47</v>
      </c>
      <c r="B52" s="37" t="s">
        <v>55</v>
      </c>
      <c r="C52" s="32">
        <v>0.2</v>
      </c>
      <c r="D52" s="23">
        <f t="shared" ref="D52:D59" si="0">($B$40+$D$48)*C52</f>
        <v>264.93191309090912</v>
      </c>
      <c r="E52" s="15"/>
      <c r="F52" s="12"/>
      <c r="G52" s="12"/>
      <c r="H52" s="12"/>
    </row>
    <row r="53" spans="1:8" ht="15" x14ac:dyDescent="0.25">
      <c r="A53" s="37" t="s">
        <v>49</v>
      </c>
      <c r="B53" s="37" t="s">
        <v>56</v>
      </c>
      <c r="C53" s="32">
        <v>2.5000000000000001E-2</v>
      </c>
      <c r="D53" s="23">
        <f t="shared" si="0"/>
        <v>33.11648913636364</v>
      </c>
      <c r="E53" s="15"/>
      <c r="F53" s="12"/>
      <c r="G53" s="12"/>
      <c r="H53" s="12"/>
    </row>
    <row r="54" spans="1:8" ht="15" x14ac:dyDescent="0.25">
      <c r="A54" s="37" t="s">
        <v>57</v>
      </c>
      <c r="B54" s="37" t="s">
        <v>58</v>
      </c>
      <c r="C54" s="39">
        <v>0.03</v>
      </c>
      <c r="D54" s="23">
        <f t="shared" si="0"/>
        <v>39.739786963636369</v>
      </c>
      <c r="E54" s="15"/>
      <c r="F54" s="12"/>
      <c r="G54" s="12"/>
      <c r="H54" s="12"/>
    </row>
    <row r="55" spans="1:8" ht="15" x14ac:dyDescent="0.25">
      <c r="A55" s="37" t="s">
        <v>59</v>
      </c>
      <c r="B55" s="37" t="s">
        <v>60</v>
      </c>
      <c r="C55" s="32">
        <v>1.4999999999999999E-2</v>
      </c>
      <c r="D55" s="23">
        <f t="shared" si="0"/>
        <v>19.869893481818185</v>
      </c>
      <c r="E55" s="15"/>
      <c r="F55" s="12"/>
      <c r="G55" s="12"/>
      <c r="H55" s="12"/>
    </row>
    <row r="56" spans="1:8" ht="15" x14ac:dyDescent="0.25">
      <c r="A56" s="37" t="s">
        <v>61</v>
      </c>
      <c r="B56" s="37" t="s">
        <v>62</v>
      </c>
      <c r="C56" s="32">
        <v>0.01</v>
      </c>
      <c r="D56" s="23">
        <f t="shared" si="0"/>
        <v>13.246595654545457</v>
      </c>
      <c r="E56" s="15"/>
      <c r="F56" s="12"/>
      <c r="G56" s="12"/>
      <c r="H56" s="12"/>
    </row>
    <row r="57" spans="1:8" ht="15" x14ac:dyDescent="0.25">
      <c r="A57" s="37" t="s">
        <v>63</v>
      </c>
      <c r="B57" s="37" t="s">
        <v>64</v>
      </c>
      <c r="C57" s="32">
        <v>6.0000000000000001E-3</v>
      </c>
      <c r="D57" s="23">
        <f t="shared" si="0"/>
        <v>7.9479573927272735</v>
      </c>
      <c r="E57" s="15"/>
      <c r="F57" s="12"/>
      <c r="G57" s="12"/>
      <c r="H57" s="12"/>
    </row>
    <row r="58" spans="1:8" ht="15" x14ac:dyDescent="0.25">
      <c r="A58" s="37" t="s">
        <v>65</v>
      </c>
      <c r="B58" s="37" t="s">
        <v>66</v>
      </c>
      <c r="C58" s="32">
        <v>2E-3</v>
      </c>
      <c r="D58" s="23">
        <f t="shared" si="0"/>
        <v>2.6493191309090913</v>
      </c>
      <c r="E58" s="15"/>
      <c r="F58" s="12"/>
      <c r="G58" s="12"/>
      <c r="H58" s="12"/>
    </row>
    <row r="59" spans="1:8" ht="15" x14ac:dyDescent="0.25">
      <c r="A59" s="37" t="s">
        <v>67</v>
      </c>
      <c r="B59" s="37" t="s">
        <v>68</v>
      </c>
      <c r="C59" s="32">
        <v>0.08</v>
      </c>
      <c r="D59" s="23">
        <f t="shared" si="0"/>
        <v>105.97276523636366</v>
      </c>
      <c r="E59" s="15"/>
      <c r="F59" s="12"/>
      <c r="G59" s="12"/>
      <c r="H59" s="12"/>
    </row>
    <row r="60" spans="1:8" ht="29.45" customHeight="1" x14ac:dyDescent="0.25">
      <c r="A60" s="130" t="s">
        <v>40</v>
      </c>
      <c r="B60" s="131"/>
      <c r="C60" s="68">
        <f>SUM(C52:C59)</f>
        <v>0.36800000000000005</v>
      </c>
      <c r="D60" s="69">
        <f>SUM(D52:D59)</f>
        <v>487.47472008727277</v>
      </c>
    </row>
    <row r="61" spans="1:8" ht="15" x14ac:dyDescent="0.2">
      <c r="A61" s="40" t="s">
        <v>69</v>
      </c>
      <c r="B61" s="41"/>
    </row>
    <row r="62" spans="1:8" ht="15" x14ac:dyDescent="0.25">
      <c r="A62" s="28" t="s">
        <v>70</v>
      </c>
      <c r="B62" s="42"/>
      <c r="C62" s="42"/>
      <c r="D62" s="42"/>
      <c r="E62" s="42"/>
    </row>
    <row r="63" spans="1:8" ht="15" x14ac:dyDescent="0.2">
      <c r="A63" s="28" t="s">
        <v>71</v>
      </c>
    </row>
    <row r="65" spans="1:8" ht="27" customHeight="1" x14ac:dyDescent="0.25">
      <c r="A65" s="132" t="s">
        <v>72</v>
      </c>
      <c r="B65" s="133"/>
      <c r="C65" s="133"/>
      <c r="D65" s="133"/>
      <c r="E65" s="133"/>
      <c r="F65" s="133"/>
      <c r="G65" s="134"/>
    </row>
    <row r="66" spans="1:8" ht="29.45" customHeight="1" x14ac:dyDescent="0.25">
      <c r="A66" s="36" t="s">
        <v>73</v>
      </c>
      <c r="B66" s="135" t="s">
        <v>74</v>
      </c>
      <c r="C66" s="136"/>
      <c r="D66" s="136"/>
      <c r="E66" s="136"/>
      <c r="F66" s="136"/>
      <c r="G66" s="137"/>
    </row>
    <row r="67" spans="1:8" ht="15" customHeight="1" x14ac:dyDescent="0.25">
      <c r="A67" s="138"/>
      <c r="B67" s="139"/>
      <c r="C67" s="36" t="s">
        <v>75</v>
      </c>
      <c r="D67" s="36" t="s">
        <v>76</v>
      </c>
      <c r="E67" s="36" t="s">
        <v>77</v>
      </c>
      <c r="F67" s="36" t="s">
        <v>78</v>
      </c>
      <c r="G67" s="36" t="s">
        <v>79</v>
      </c>
    </row>
    <row r="68" spans="1:8" ht="15" x14ac:dyDescent="0.25">
      <c r="A68" s="37" t="s">
        <v>47</v>
      </c>
      <c r="B68" s="37" t="s">
        <v>80</v>
      </c>
      <c r="C68" s="43">
        <v>3.6</v>
      </c>
      <c r="D68" s="37">
        <v>2</v>
      </c>
      <c r="E68" s="37">
        <v>22</v>
      </c>
      <c r="F68" s="43">
        <f>(B40)*6%</f>
        <v>65.994</v>
      </c>
      <c r="G68" s="70">
        <f>((C68*D68*E68)-F68)</f>
        <v>92.406000000000006</v>
      </c>
      <c r="H68" s="15"/>
    </row>
    <row r="69" spans="1:8" ht="15" customHeight="1" x14ac:dyDescent="0.25">
      <c r="A69" s="140" t="s">
        <v>81</v>
      </c>
      <c r="B69" s="141"/>
      <c r="C69" s="138" t="s">
        <v>82</v>
      </c>
      <c r="D69" s="139"/>
      <c r="E69" s="36" t="s">
        <v>83</v>
      </c>
      <c r="F69" s="97" t="s">
        <v>78</v>
      </c>
      <c r="G69" s="72"/>
      <c r="H69" s="15"/>
    </row>
    <row r="70" spans="1:8" ht="13.9" customHeight="1" x14ac:dyDescent="0.25">
      <c r="A70" s="104" t="s">
        <v>84</v>
      </c>
      <c r="B70" s="106"/>
      <c r="C70" s="142">
        <v>18</v>
      </c>
      <c r="D70" s="143"/>
      <c r="E70" s="37">
        <v>22</v>
      </c>
      <c r="F70" s="43">
        <f>(C70* E70)*10%</f>
        <v>39.6</v>
      </c>
      <c r="G70" s="71">
        <f>((C70*E70)-F70)</f>
        <v>356.4</v>
      </c>
      <c r="H70" s="15"/>
    </row>
    <row r="71" spans="1:8" ht="13.9" customHeight="1" x14ac:dyDescent="0.25">
      <c r="A71" s="37" t="s">
        <v>57</v>
      </c>
      <c r="B71" s="104" t="s">
        <v>85</v>
      </c>
      <c r="C71" s="105"/>
      <c r="D71" s="105"/>
      <c r="E71" s="105"/>
      <c r="F71" s="106"/>
      <c r="G71" s="43">
        <v>6</v>
      </c>
      <c r="H71" s="15"/>
    </row>
    <row r="72" spans="1:8" ht="15" customHeight="1" x14ac:dyDescent="0.25">
      <c r="A72" s="37" t="s">
        <v>59</v>
      </c>
      <c r="B72" s="104" t="s">
        <v>221</v>
      </c>
      <c r="C72" s="105"/>
      <c r="D72" s="105"/>
      <c r="E72" s="105"/>
      <c r="F72" s="106"/>
      <c r="G72" s="43">
        <v>6</v>
      </c>
      <c r="H72" s="44"/>
    </row>
    <row r="73" spans="1:8" ht="33" customHeight="1" x14ac:dyDescent="0.25">
      <c r="A73" s="37" t="s">
        <v>61</v>
      </c>
      <c r="B73" s="104" t="s">
        <v>39</v>
      </c>
      <c r="C73" s="105"/>
      <c r="D73" s="105"/>
      <c r="E73" s="105"/>
      <c r="F73" s="106"/>
      <c r="G73" s="43">
        <v>0</v>
      </c>
      <c r="H73" s="15"/>
    </row>
    <row r="74" spans="1:8" ht="15" x14ac:dyDescent="0.25">
      <c r="A74" s="138" t="s">
        <v>40</v>
      </c>
      <c r="B74" s="147"/>
      <c r="C74" s="147"/>
      <c r="D74" s="147"/>
      <c r="E74" s="147"/>
      <c r="F74" s="139"/>
      <c r="G74" s="69">
        <f>SUM(G68,G70,G71,G72,G73)</f>
        <v>460.80599999999998</v>
      </c>
    </row>
    <row r="75" spans="1:8" ht="39" customHeight="1" x14ac:dyDescent="0.25">
      <c r="A75" s="107" t="s">
        <v>222</v>
      </c>
      <c r="B75" s="107"/>
      <c r="C75" s="107"/>
      <c r="D75" s="107"/>
      <c r="E75" s="107"/>
      <c r="F75" s="107"/>
      <c r="G75" s="101"/>
    </row>
    <row r="76" spans="1:8" ht="15" customHeight="1" x14ac:dyDescent="0.25">
      <c r="G76" s="41"/>
    </row>
    <row r="77" spans="1:8" ht="45" customHeight="1" x14ac:dyDescent="0.25">
      <c r="A77" s="144" t="s">
        <v>86</v>
      </c>
      <c r="B77" s="145"/>
      <c r="C77" s="146"/>
    </row>
    <row r="78" spans="1:8" ht="45" x14ac:dyDescent="0.25">
      <c r="A78" s="31">
        <v>2</v>
      </c>
      <c r="B78" s="31" t="s">
        <v>87</v>
      </c>
      <c r="C78" s="31" t="s">
        <v>32</v>
      </c>
    </row>
    <row r="79" spans="1:8" ht="45" x14ac:dyDescent="0.25">
      <c r="A79" s="6" t="s">
        <v>44</v>
      </c>
      <c r="B79" s="6" t="s">
        <v>45</v>
      </c>
      <c r="C79" s="43">
        <f>$D$48</f>
        <v>224.75956545454545</v>
      </c>
    </row>
    <row r="80" spans="1:8" ht="30" x14ac:dyDescent="0.25">
      <c r="A80" s="6" t="s">
        <v>52</v>
      </c>
      <c r="B80" s="6" t="s">
        <v>53</v>
      </c>
      <c r="C80" s="43">
        <f>$D$60</f>
        <v>487.47472008727277</v>
      </c>
    </row>
    <row r="81" spans="1:8" ht="30" x14ac:dyDescent="0.25">
      <c r="A81" s="6" t="s">
        <v>73</v>
      </c>
      <c r="B81" s="6" t="s">
        <v>74</v>
      </c>
      <c r="C81" s="43">
        <f>$G$74</f>
        <v>460.80599999999998</v>
      </c>
    </row>
    <row r="82" spans="1:8" ht="31.15" customHeight="1" x14ac:dyDescent="0.25">
      <c r="A82" s="126" t="s">
        <v>40</v>
      </c>
      <c r="B82" s="126"/>
      <c r="C82" s="67">
        <f>SUM(C79:C81)</f>
        <v>1173.0402855418183</v>
      </c>
    </row>
    <row r="83" spans="1:8" ht="15" x14ac:dyDescent="0.25">
      <c r="A83" s="41"/>
      <c r="B83" s="41"/>
    </row>
    <row r="84" spans="1:8" ht="31.9" customHeight="1" x14ac:dyDescent="0.25">
      <c r="A84" s="144" t="s">
        <v>88</v>
      </c>
      <c r="B84" s="145"/>
      <c r="C84" s="145"/>
      <c r="D84" s="146"/>
    </row>
    <row r="85" spans="1:8" ht="30" x14ac:dyDescent="0.25">
      <c r="A85" s="31">
        <v>3</v>
      </c>
      <c r="B85" s="31" t="s">
        <v>89</v>
      </c>
      <c r="C85" s="31" t="s">
        <v>46</v>
      </c>
      <c r="D85" s="31" t="s">
        <v>32</v>
      </c>
    </row>
    <row r="86" spans="1:8" ht="23.25" customHeight="1" x14ac:dyDescent="0.2">
      <c r="A86" s="6" t="s">
        <v>47</v>
      </c>
      <c r="B86" s="6" t="s">
        <v>90</v>
      </c>
      <c r="C86" s="46">
        <v>2.0199999999999999E-2</v>
      </c>
      <c r="D86" s="43">
        <f>$B$40*C86</f>
        <v>22.217980000000001</v>
      </c>
      <c r="E86" s="15" t="s">
        <v>202</v>
      </c>
      <c r="F86" s="5"/>
      <c r="G86" s="5"/>
      <c r="H86" s="5"/>
    </row>
    <row r="87" spans="1:8" ht="45" x14ac:dyDescent="0.2">
      <c r="A87" s="6" t="s">
        <v>49</v>
      </c>
      <c r="B87" s="6" t="s">
        <v>91</v>
      </c>
      <c r="C87" s="46">
        <f>((8%)*(C86))</f>
        <v>1.616E-3</v>
      </c>
      <c r="D87" s="43">
        <f>$B$40*C87</f>
        <v>1.7774384000000001</v>
      </c>
      <c r="E87" s="15"/>
      <c r="F87" s="5"/>
      <c r="G87" s="5"/>
      <c r="H87" s="5"/>
    </row>
    <row r="88" spans="1:8" ht="60" x14ac:dyDescent="0.2">
      <c r="A88" s="6" t="s">
        <v>57</v>
      </c>
      <c r="B88" s="6" t="s">
        <v>92</v>
      </c>
      <c r="C88" s="46">
        <f>((40%+10%)*8%)*C86</f>
        <v>8.0800000000000002E-4</v>
      </c>
      <c r="D88" s="43">
        <f t="shared" ref="D88:D91" si="1">$B$40*C88</f>
        <v>0.88871920000000004</v>
      </c>
      <c r="E88" s="15"/>
      <c r="F88" s="5"/>
      <c r="G88" s="5"/>
      <c r="H88" s="5"/>
    </row>
    <row r="89" spans="1:8" ht="25.5" customHeight="1" x14ac:dyDescent="0.2">
      <c r="A89" s="6" t="s">
        <v>59</v>
      </c>
      <c r="B89" s="6" t="s">
        <v>93</v>
      </c>
      <c r="C89" s="46">
        <v>2.0199999999999999E-2</v>
      </c>
      <c r="D89" s="43">
        <f t="shared" si="1"/>
        <v>22.217980000000001</v>
      </c>
      <c r="E89" s="15" t="s">
        <v>202</v>
      </c>
      <c r="F89" s="5"/>
      <c r="G89" s="5"/>
      <c r="H89" s="5"/>
    </row>
    <row r="90" spans="1:8" ht="60" x14ac:dyDescent="0.2">
      <c r="A90" s="6" t="s">
        <v>61</v>
      </c>
      <c r="B90" s="6" t="s">
        <v>94</v>
      </c>
      <c r="C90" s="46">
        <f>((C60*C89))</f>
        <v>7.4336000000000003E-3</v>
      </c>
      <c r="D90" s="43">
        <f t="shared" si="1"/>
        <v>8.1762166400000016</v>
      </c>
      <c r="E90" s="15"/>
      <c r="F90" s="5"/>
      <c r="G90" s="5"/>
      <c r="H90" s="5"/>
    </row>
    <row r="91" spans="1:8" ht="60" x14ac:dyDescent="0.2">
      <c r="A91" s="6" t="s">
        <v>63</v>
      </c>
      <c r="B91" s="6" t="s">
        <v>95</v>
      </c>
      <c r="C91" s="46">
        <f>(((40%+10%)*8%)*C89)</f>
        <v>8.0800000000000002E-4</v>
      </c>
      <c r="D91" s="43">
        <f t="shared" si="1"/>
        <v>0.88871920000000004</v>
      </c>
      <c r="E91" s="15"/>
      <c r="F91" s="5"/>
      <c r="G91" s="5"/>
      <c r="H91" s="5"/>
    </row>
    <row r="92" spans="1:8" ht="35.450000000000003" customHeight="1" x14ac:dyDescent="0.25">
      <c r="A92" s="148" t="s">
        <v>40</v>
      </c>
      <c r="B92" s="149"/>
      <c r="C92" s="150"/>
      <c r="D92" s="77">
        <f>SUM(D86:D91)</f>
        <v>56.167053439999997</v>
      </c>
    </row>
    <row r="93" spans="1:8" ht="15" x14ac:dyDescent="0.25">
      <c r="A93" s="41"/>
      <c r="B93" s="41"/>
      <c r="C93" s="41"/>
      <c r="D93" s="48"/>
    </row>
    <row r="94" spans="1:8" ht="38.450000000000003" customHeight="1" x14ac:dyDescent="0.25">
      <c r="A94" s="144" t="s">
        <v>96</v>
      </c>
      <c r="B94" s="145"/>
      <c r="C94" s="145"/>
      <c r="D94" s="146"/>
    </row>
    <row r="95" spans="1:8" ht="31.15" customHeight="1" x14ac:dyDescent="0.25">
      <c r="A95" s="151" t="s">
        <v>97</v>
      </c>
      <c r="B95" s="124"/>
      <c r="C95" s="124"/>
      <c r="D95" s="125"/>
    </row>
    <row r="96" spans="1:8" ht="30" x14ac:dyDescent="0.25">
      <c r="A96" s="31" t="s">
        <v>98</v>
      </c>
      <c r="B96" s="31" t="s">
        <v>99</v>
      </c>
      <c r="C96" s="31" t="s">
        <v>46</v>
      </c>
      <c r="D96" s="31" t="s">
        <v>32</v>
      </c>
      <c r="E96" s="49"/>
    </row>
    <row r="97" spans="1:6" ht="30" x14ac:dyDescent="0.25">
      <c r="A97" s="6" t="s">
        <v>47</v>
      </c>
      <c r="B97" s="6" t="s">
        <v>100</v>
      </c>
      <c r="C97" s="46">
        <f>(1/11)-0.00016</f>
        <v>9.0749090909090918E-2</v>
      </c>
      <c r="D97" s="43">
        <f>$B$40*C97</f>
        <v>99.814925090909114</v>
      </c>
      <c r="E97" s="49"/>
    </row>
    <row r="98" spans="1:6" ht="30" x14ac:dyDescent="0.25">
      <c r="A98" s="6" t="s">
        <v>49</v>
      </c>
      <c r="B98" s="6" t="s">
        <v>101</v>
      </c>
      <c r="C98" s="46">
        <v>5.5999999999999999E-3</v>
      </c>
      <c r="D98" s="43">
        <f>$B$40*C98</f>
        <v>6.15944</v>
      </c>
      <c r="E98" s="49"/>
    </row>
    <row r="99" spans="1:6" ht="30" x14ac:dyDescent="0.25">
      <c r="A99" s="6" t="s">
        <v>57</v>
      </c>
      <c r="B99" s="6" t="s">
        <v>102</v>
      </c>
      <c r="C99" s="46">
        <v>5.9999999999999995E-4</v>
      </c>
      <c r="D99" s="43">
        <f t="shared" ref="D99:D102" si="2">$B$40*C99</f>
        <v>0.65993999999999997</v>
      </c>
      <c r="E99" s="49"/>
    </row>
    <row r="100" spans="1:6" ht="45" x14ac:dyDescent="0.25">
      <c r="A100" s="6" t="s">
        <v>59</v>
      </c>
      <c r="B100" s="6" t="s">
        <v>103</v>
      </c>
      <c r="C100" s="46">
        <v>8.9999999999999998E-4</v>
      </c>
      <c r="D100" s="43">
        <f t="shared" si="2"/>
        <v>0.98991000000000007</v>
      </c>
      <c r="E100" s="49"/>
    </row>
    <row r="101" spans="1:6" ht="45" x14ac:dyDescent="0.25">
      <c r="A101" s="6" t="s">
        <v>61</v>
      </c>
      <c r="B101" s="6" t="s">
        <v>104</v>
      </c>
      <c r="C101" s="46">
        <v>6.8999999999999999E-3</v>
      </c>
      <c r="D101" s="43">
        <f t="shared" si="2"/>
        <v>7.5893100000000002</v>
      </c>
      <c r="E101" s="49"/>
    </row>
    <row r="102" spans="1:6" ht="45" x14ac:dyDescent="0.25">
      <c r="A102" s="6" t="s">
        <v>63</v>
      </c>
      <c r="B102" s="6" t="s">
        <v>105</v>
      </c>
      <c r="C102" s="46">
        <v>0</v>
      </c>
      <c r="D102" s="43">
        <f t="shared" si="2"/>
        <v>0</v>
      </c>
      <c r="E102" s="49"/>
    </row>
    <row r="103" spans="1:6" ht="38.450000000000003" customHeight="1" x14ac:dyDescent="0.25">
      <c r="A103" s="126" t="s">
        <v>40</v>
      </c>
      <c r="B103" s="126"/>
      <c r="C103" s="31"/>
      <c r="D103" s="47">
        <f>SUM(D97:D102)</f>
        <v>115.21352509090912</v>
      </c>
      <c r="E103" s="49"/>
    </row>
    <row r="104" spans="1:6" ht="15" x14ac:dyDescent="0.25">
      <c r="A104" s="41"/>
      <c r="B104" s="41"/>
      <c r="C104" s="41"/>
      <c r="D104" s="48"/>
      <c r="E104" s="49"/>
    </row>
    <row r="105" spans="1:6" ht="31.9" customHeight="1" x14ac:dyDescent="0.25">
      <c r="A105" s="152" t="s">
        <v>106</v>
      </c>
      <c r="B105" s="153"/>
      <c r="C105" s="153"/>
      <c r="D105" s="154"/>
      <c r="E105" s="49"/>
    </row>
    <row r="106" spans="1:6" ht="30" x14ac:dyDescent="0.25">
      <c r="A106" s="31" t="s">
        <v>107</v>
      </c>
      <c r="B106" s="31" t="s">
        <v>108</v>
      </c>
      <c r="C106" s="31" t="s">
        <v>46</v>
      </c>
      <c r="D106" s="31" t="s">
        <v>32</v>
      </c>
      <c r="E106" s="48"/>
      <c r="F106" s="49"/>
    </row>
    <row r="107" spans="1:6" ht="45" x14ac:dyDescent="0.25">
      <c r="A107" s="6" t="s">
        <v>47</v>
      </c>
      <c r="B107" s="6" t="s">
        <v>109</v>
      </c>
      <c r="C107" s="50"/>
      <c r="D107" s="43">
        <f>(B34+B35+B36)*C107</f>
        <v>0</v>
      </c>
      <c r="E107" s="48"/>
      <c r="F107" s="49"/>
    </row>
    <row r="108" spans="1:6" ht="30" customHeight="1" x14ac:dyDescent="0.25">
      <c r="A108" s="126" t="s">
        <v>40</v>
      </c>
      <c r="B108" s="126"/>
      <c r="C108" s="31"/>
      <c r="D108" s="47">
        <f>$D$107</f>
        <v>0</v>
      </c>
    </row>
    <row r="109" spans="1:6" ht="15" x14ac:dyDescent="0.25">
      <c r="A109" s="41"/>
      <c r="B109" s="41"/>
      <c r="C109" s="41"/>
      <c r="D109" s="51"/>
    </row>
    <row r="110" spans="1:6" ht="35.450000000000003" customHeight="1" x14ac:dyDescent="0.25">
      <c r="A110" s="144" t="s">
        <v>110</v>
      </c>
      <c r="B110" s="145"/>
      <c r="C110" s="146"/>
      <c r="D110" s="51"/>
    </row>
    <row r="111" spans="1:6" ht="45" x14ac:dyDescent="0.25">
      <c r="A111" s="31">
        <v>4</v>
      </c>
      <c r="B111" s="31" t="s">
        <v>111</v>
      </c>
      <c r="C111" s="31" t="s">
        <v>32</v>
      </c>
      <c r="D111" s="51"/>
    </row>
    <row r="112" spans="1:6" ht="30" x14ac:dyDescent="0.25">
      <c r="A112" s="6" t="s">
        <v>98</v>
      </c>
      <c r="B112" s="6" t="s">
        <v>99</v>
      </c>
      <c r="C112" s="52">
        <f>$D$103</f>
        <v>115.21352509090912</v>
      </c>
      <c r="D112" s="51"/>
    </row>
    <row r="113" spans="1:5" ht="15" x14ac:dyDescent="0.25">
      <c r="A113" s="6" t="s">
        <v>107</v>
      </c>
      <c r="B113" s="6" t="s">
        <v>112</v>
      </c>
      <c r="C113" s="52">
        <f>$D$107</f>
        <v>0</v>
      </c>
      <c r="D113" s="51"/>
    </row>
    <row r="114" spans="1:5" ht="32.450000000000003" customHeight="1" x14ac:dyDescent="0.25">
      <c r="A114" s="126" t="s">
        <v>40</v>
      </c>
      <c r="B114" s="126"/>
      <c r="C114" s="77">
        <f>SUM(C112:C113)</f>
        <v>115.21352509090912</v>
      </c>
      <c r="D114" s="51"/>
    </row>
    <row r="115" spans="1:5" ht="15" x14ac:dyDescent="0.25">
      <c r="A115" s="41"/>
      <c r="B115" s="41"/>
      <c r="C115" s="48"/>
      <c r="D115" s="51"/>
    </row>
    <row r="116" spans="1:5" ht="30" customHeight="1" x14ac:dyDescent="0.25">
      <c r="A116" s="144" t="s">
        <v>113</v>
      </c>
      <c r="B116" s="145"/>
      <c r="C116" s="146"/>
      <c r="D116" s="51"/>
    </row>
    <row r="117" spans="1:5" ht="15" x14ac:dyDescent="0.25">
      <c r="A117" s="31">
        <v>5</v>
      </c>
      <c r="B117" s="31" t="s">
        <v>114</v>
      </c>
      <c r="C117" s="31" t="s">
        <v>32</v>
      </c>
      <c r="D117" s="51"/>
    </row>
    <row r="118" spans="1:5" ht="15" x14ac:dyDescent="0.25">
      <c r="A118" s="6" t="s">
        <v>47</v>
      </c>
      <c r="B118" s="6" t="s">
        <v>115</v>
      </c>
      <c r="C118" s="6">
        <v>46.92</v>
      </c>
      <c r="D118" s="54"/>
    </row>
    <row r="119" spans="1:5" ht="15" x14ac:dyDescent="0.25">
      <c r="A119" s="6" t="s">
        <v>49</v>
      </c>
      <c r="B119" s="6" t="s">
        <v>116</v>
      </c>
      <c r="C119" s="83">
        <v>316.01</v>
      </c>
      <c r="D119" s="54"/>
    </row>
    <row r="120" spans="1:5" ht="15" x14ac:dyDescent="0.25">
      <c r="A120" s="6" t="s">
        <v>57</v>
      </c>
      <c r="B120" s="6" t="s">
        <v>117</v>
      </c>
      <c r="C120" s="53">
        <v>1.3</v>
      </c>
      <c r="D120" s="51"/>
    </row>
    <row r="121" spans="1:5" ht="15" x14ac:dyDescent="0.25">
      <c r="A121" s="6" t="s">
        <v>59</v>
      </c>
      <c r="B121" s="6" t="s">
        <v>39</v>
      </c>
      <c r="C121" s="53">
        <v>0</v>
      </c>
      <c r="D121" s="51"/>
    </row>
    <row r="122" spans="1:5" ht="30.6" customHeight="1" x14ac:dyDescent="0.25">
      <c r="A122" s="126" t="s">
        <v>40</v>
      </c>
      <c r="B122" s="126"/>
      <c r="C122" s="79">
        <f>SUM(C118:C121)</f>
        <v>364.23</v>
      </c>
      <c r="D122" s="51"/>
    </row>
    <row r="123" spans="1:5" ht="15" x14ac:dyDescent="0.25">
      <c r="A123" s="55" t="s">
        <v>118</v>
      </c>
      <c r="B123" s="45"/>
      <c r="C123" s="45"/>
      <c r="D123" s="51"/>
    </row>
    <row r="124" spans="1:5" ht="15" x14ac:dyDescent="0.25">
      <c r="A124" s="56"/>
      <c r="B124" s="45"/>
      <c r="C124" s="45"/>
      <c r="D124" s="51"/>
    </row>
    <row r="125" spans="1:5" ht="43.9" customHeight="1" x14ac:dyDescent="0.25">
      <c r="A125" s="144" t="s">
        <v>119</v>
      </c>
      <c r="B125" s="145"/>
      <c r="C125" s="145"/>
      <c r="D125" s="146"/>
    </row>
    <row r="126" spans="1:5" ht="30" x14ac:dyDescent="0.25">
      <c r="A126" s="31">
        <v>6</v>
      </c>
      <c r="B126" s="31" t="s">
        <v>120</v>
      </c>
      <c r="C126" s="31" t="s">
        <v>54</v>
      </c>
      <c r="D126" s="31" t="s">
        <v>32</v>
      </c>
    </row>
    <row r="127" spans="1:5" ht="21.75" customHeight="1" x14ac:dyDescent="0.25">
      <c r="A127" s="6" t="s">
        <v>47</v>
      </c>
      <c r="B127" s="6" t="s">
        <v>121</v>
      </c>
      <c r="C127" s="46">
        <v>5.8099999999999999E-2</v>
      </c>
      <c r="D127" s="23">
        <f>($B$40+$C$82+$D$92+$C$114+$C$122)*C127</f>
        <v>163.17680520262547</v>
      </c>
      <c r="E127" s="54" t="s">
        <v>198</v>
      </c>
    </row>
    <row r="128" spans="1:5" ht="21.75" customHeight="1" x14ac:dyDescent="0.25">
      <c r="A128" s="6" t="s">
        <v>49</v>
      </c>
      <c r="B128" s="6" t="s">
        <v>122</v>
      </c>
      <c r="C128" s="46">
        <v>7.1999999999999995E-2</v>
      </c>
      <c r="D128" s="23">
        <f>($B$40+$C$82+$D$92+$C$114+$C$122+$D$127)*C128</f>
        <v>213.96439218782541</v>
      </c>
      <c r="E128" s="54" t="s">
        <v>198</v>
      </c>
    </row>
    <row r="129" spans="1:7" ht="26.25" customHeight="1" x14ac:dyDescent="0.25">
      <c r="A129" s="6" t="s">
        <v>57</v>
      </c>
      <c r="B129" s="6" t="s">
        <v>123</v>
      </c>
      <c r="C129" s="46"/>
      <c r="D129" s="33"/>
      <c r="E129" s="195" t="s">
        <v>231</v>
      </c>
      <c r="G129" s="193">
        <f>((C147+D127+D128)/0.9135)</f>
        <v>3487.3476315962548</v>
      </c>
    </row>
    <row r="130" spans="1:7" ht="26.25" customHeight="1" x14ac:dyDescent="0.25">
      <c r="A130" s="159" t="s">
        <v>124</v>
      </c>
      <c r="B130" s="2" t="s">
        <v>125</v>
      </c>
      <c r="C130" s="46">
        <v>6.4999999999999997E-3</v>
      </c>
      <c r="D130" s="23">
        <f>($G$129)*C130</f>
        <v>22.667759605375654</v>
      </c>
    </row>
    <row r="131" spans="1:7" ht="23.25" customHeight="1" x14ac:dyDescent="0.25">
      <c r="A131" s="160"/>
      <c r="B131" s="6" t="s">
        <v>126</v>
      </c>
      <c r="C131" s="46">
        <v>0.03</v>
      </c>
      <c r="D131" s="23">
        <f>($G$129)*C131</f>
        <v>104.62042894788765</v>
      </c>
    </row>
    <row r="132" spans="1:7" ht="30" x14ac:dyDescent="0.25">
      <c r="A132" s="6" t="s">
        <v>127</v>
      </c>
      <c r="B132" s="2" t="s">
        <v>128</v>
      </c>
      <c r="C132" s="46">
        <v>0.05</v>
      </c>
      <c r="D132" s="23">
        <f>($G$129)*C132</f>
        <v>174.36738157981276</v>
      </c>
    </row>
    <row r="133" spans="1:7" ht="38.450000000000003" customHeight="1" x14ac:dyDescent="0.25">
      <c r="A133" s="148" t="s">
        <v>40</v>
      </c>
      <c r="B133" s="149"/>
      <c r="C133" s="161"/>
      <c r="D133" s="79">
        <f>SUM(D127:D128,D130:D132)</f>
        <v>678.79676752352691</v>
      </c>
    </row>
    <row r="134" spans="1:7" ht="15" x14ac:dyDescent="0.25">
      <c r="A134" s="55" t="s">
        <v>129</v>
      </c>
      <c r="B134" s="45"/>
      <c r="C134" s="45"/>
      <c r="D134" s="45"/>
    </row>
    <row r="135" spans="1:7" ht="15" x14ac:dyDescent="0.25">
      <c r="A135" s="55" t="s">
        <v>130</v>
      </c>
      <c r="B135" s="45"/>
      <c r="C135" s="45"/>
      <c r="D135" s="45"/>
    </row>
    <row r="136" spans="1:7" ht="15" x14ac:dyDescent="0.25">
      <c r="A136" s="196" t="s">
        <v>186</v>
      </c>
      <c r="B136" s="82"/>
      <c r="C136" s="82"/>
      <c r="D136" s="82"/>
    </row>
    <row r="137" spans="1:7" ht="15" x14ac:dyDescent="0.25">
      <c r="A137" s="55" t="s">
        <v>199</v>
      </c>
      <c r="B137" s="82"/>
      <c r="C137" s="82"/>
      <c r="D137" s="82"/>
    </row>
    <row r="138" spans="1:7" ht="15" x14ac:dyDescent="0.25">
      <c r="A138" s="57"/>
      <c r="B138" s="45"/>
      <c r="C138" s="45"/>
      <c r="D138" s="45"/>
    </row>
    <row r="139" spans="1:7" ht="37.15" customHeight="1" x14ac:dyDescent="0.25">
      <c r="A139" s="144" t="s">
        <v>131</v>
      </c>
      <c r="B139" s="145"/>
      <c r="C139" s="146"/>
      <c r="D139" s="45"/>
    </row>
    <row r="140" spans="1:7" ht="15" x14ac:dyDescent="0.25">
      <c r="A140" s="162"/>
      <c r="B140" s="163" t="s">
        <v>132</v>
      </c>
      <c r="C140" s="126" t="s">
        <v>133</v>
      </c>
      <c r="D140" s="45"/>
    </row>
    <row r="141" spans="1:7" ht="15" x14ac:dyDescent="0.25">
      <c r="A141" s="162"/>
      <c r="B141" s="164"/>
      <c r="C141" s="126"/>
      <c r="D141" s="45"/>
    </row>
    <row r="142" spans="1:7" ht="30" x14ac:dyDescent="0.25">
      <c r="A142" s="6" t="s">
        <v>47</v>
      </c>
      <c r="B142" s="6" t="s">
        <v>30</v>
      </c>
      <c r="C142" s="52">
        <f>$B$40</f>
        <v>1099.9000000000001</v>
      </c>
      <c r="D142" s="45"/>
    </row>
    <row r="143" spans="1:7" ht="45" x14ac:dyDescent="0.25">
      <c r="A143" s="6" t="s">
        <v>49</v>
      </c>
      <c r="B143" s="6" t="s">
        <v>42</v>
      </c>
      <c r="C143" s="52">
        <f>$C$82</f>
        <v>1173.0402855418183</v>
      </c>
      <c r="D143" s="45"/>
    </row>
    <row r="144" spans="1:7" ht="30" x14ac:dyDescent="0.25">
      <c r="A144" s="6" t="s">
        <v>57</v>
      </c>
      <c r="B144" s="6" t="s">
        <v>88</v>
      </c>
      <c r="C144" s="52">
        <f>$D$92</f>
        <v>56.167053439999997</v>
      </c>
      <c r="D144" s="45"/>
    </row>
    <row r="145" spans="1:4" ht="45" x14ac:dyDescent="0.25">
      <c r="A145" s="6" t="s">
        <v>59</v>
      </c>
      <c r="B145" s="6" t="s">
        <v>96</v>
      </c>
      <c r="C145" s="52">
        <f>$C$114</f>
        <v>115.21352509090912</v>
      </c>
      <c r="D145" s="45"/>
    </row>
    <row r="146" spans="1:4" ht="30" x14ac:dyDescent="0.25">
      <c r="A146" s="6" t="s">
        <v>61</v>
      </c>
      <c r="B146" s="6" t="s">
        <v>113</v>
      </c>
      <c r="C146" s="52">
        <f>$C$122</f>
        <v>364.23</v>
      </c>
      <c r="D146" s="45"/>
    </row>
    <row r="147" spans="1:4" ht="33.6" customHeight="1" x14ac:dyDescent="0.25">
      <c r="A147" s="155" t="s">
        <v>134</v>
      </c>
      <c r="B147" s="155"/>
      <c r="C147" s="52">
        <f>SUM(C142:C146)</f>
        <v>2808.5508640727276</v>
      </c>
      <c r="D147" s="45"/>
    </row>
    <row r="148" spans="1:4" ht="36.6" customHeight="1" x14ac:dyDescent="0.25">
      <c r="A148" s="6" t="s">
        <v>63</v>
      </c>
      <c r="B148" s="6" t="s">
        <v>119</v>
      </c>
      <c r="C148" s="52">
        <f>$D$133</f>
        <v>678.79676752352691</v>
      </c>
      <c r="D148" s="45"/>
    </row>
    <row r="149" spans="1:4" ht="33.6" customHeight="1" x14ac:dyDescent="0.25">
      <c r="A149" s="165" t="s">
        <v>228</v>
      </c>
      <c r="B149" s="165"/>
      <c r="C149" s="59">
        <f>SUM(C147:C148)</f>
        <v>3487.3476315962544</v>
      </c>
      <c r="D149" s="45"/>
    </row>
    <row r="150" spans="1:4" ht="15" x14ac:dyDescent="0.25">
      <c r="A150" s="60"/>
    </row>
    <row r="151" spans="1:4" ht="15" x14ac:dyDescent="0.25">
      <c r="A151" s="61"/>
      <c r="B151"/>
      <c r="C151"/>
    </row>
  </sheetData>
  <mergeCells count="50">
    <mergeCell ref="A149:B149"/>
    <mergeCell ref="A114:B114"/>
    <mergeCell ref="A116:C116"/>
    <mergeCell ref="A122:B122"/>
    <mergeCell ref="A125:D125"/>
    <mergeCell ref="A130:A131"/>
    <mergeCell ref="A133:C133"/>
    <mergeCell ref="A139:C139"/>
    <mergeCell ref="A140:A141"/>
    <mergeCell ref="B140:B141"/>
    <mergeCell ref="C140:C141"/>
    <mergeCell ref="A147:B147"/>
    <mergeCell ref="A110:C110"/>
    <mergeCell ref="B72:F72"/>
    <mergeCell ref="A77:C77"/>
    <mergeCell ref="A82:B82"/>
    <mergeCell ref="A84:D84"/>
    <mergeCell ref="A92:C92"/>
    <mergeCell ref="A94:D94"/>
    <mergeCell ref="A95:D95"/>
    <mergeCell ref="A103:B103"/>
    <mergeCell ref="A105:D105"/>
    <mergeCell ref="A108:B108"/>
    <mergeCell ref="B73:F73"/>
    <mergeCell ref="A74:F74"/>
    <mergeCell ref="A75:F75"/>
    <mergeCell ref="B71:F71"/>
    <mergeCell ref="E47:H47"/>
    <mergeCell ref="A48:B48"/>
    <mergeCell ref="A50:D50"/>
    <mergeCell ref="A60:B60"/>
    <mergeCell ref="A65:G65"/>
    <mergeCell ref="B66:G66"/>
    <mergeCell ref="A67:B67"/>
    <mergeCell ref="A69:B69"/>
    <mergeCell ref="C69:D69"/>
    <mergeCell ref="A70:B70"/>
    <mergeCell ref="C70:D70"/>
    <mergeCell ref="E46:H46"/>
    <mergeCell ref="A9:B9"/>
    <mergeCell ref="C9:D9"/>
    <mergeCell ref="A15:B15"/>
    <mergeCell ref="A20:B20"/>
    <mergeCell ref="A21:B21"/>
    <mergeCell ref="A32:B32"/>
    <mergeCell ref="C34:H34"/>
    <mergeCell ref="C35:H35"/>
    <mergeCell ref="A43:D43"/>
    <mergeCell ref="A44:D44"/>
    <mergeCell ref="A30:H30"/>
  </mergeCells>
  <pageMargins left="0.51181102362204722" right="0.51181102362204722" top="0.78740157480314965" bottom="0.78740157480314965" header="0.31496062992125984" footer="0.31496062992125984"/>
  <pageSetup paperSize="9" scale="8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showGridLines="0" tabSelected="1" workbookViewId="0">
      <selection activeCell="G45" sqref="G45"/>
    </sheetView>
  </sheetViews>
  <sheetFormatPr defaultRowHeight="15" x14ac:dyDescent="0.25"/>
  <cols>
    <col min="1" max="1" width="22.7109375" customWidth="1"/>
    <col min="2" max="2" width="18.7109375" customWidth="1"/>
    <col min="3" max="3" width="24.7109375" customWidth="1"/>
    <col min="4" max="4" width="24.85546875" customWidth="1"/>
    <col min="5" max="5" width="22.5703125" customWidth="1"/>
    <col min="6" max="6" width="20.5703125" customWidth="1"/>
    <col min="7" max="7" width="15.7109375" customWidth="1"/>
    <col min="8" max="8" width="14.7109375" customWidth="1"/>
  </cols>
  <sheetData>
    <row r="1" spans="1:4" ht="29.45" customHeight="1" x14ac:dyDescent="0.25">
      <c r="A1" s="185" t="s">
        <v>150</v>
      </c>
      <c r="B1" s="186"/>
      <c r="C1" s="186"/>
      <c r="D1" s="187"/>
    </row>
    <row r="2" spans="1:4" ht="31.9" customHeight="1" x14ac:dyDescent="0.25">
      <c r="A2" s="185" t="s">
        <v>196</v>
      </c>
      <c r="B2" s="186"/>
      <c r="C2" s="186"/>
      <c r="D2" s="187"/>
    </row>
    <row r="3" spans="1:4" ht="55.9" customHeight="1" x14ac:dyDescent="0.25">
      <c r="A3" s="185" t="s">
        <v>151</v>
      </c>
      <c r="B3" s="186"/>
      <c r="C3" s="186"/>
      <c r="D3" s="187"/>
    </row>
    <row r="4" spans="1:4" ht="23.45" customHeight="1" x14ac:dyDescent="0.25"/>
    <row r="5" spans="1:4" ht="25.15" customHeight="1" x14ac:dyDescent="0.25">
      <c r="A5" s="184" t="s">
        <v>152</v>
      </c>
      <c r="B5" s="184"/>
      <c r="C5" s="184"/>
      <c r="D5" s="184"/>
    </row>
    <row r="6" spans="1:4" x14ac:dyDescent="0.25">
      <c r="A6" s="188" t="s">
        <v>153</v>
      </c>
      <c r="B6" s="188"/>
      <c r="C6" s="188"/>
      <c r="D6" s="188"/>
    </row>
    <row r="7" spans="1:4" ht="45" customHeight="1" x14ac:dyDescent="0.25">
      <c r="A7" s="189" t="s">
        <v>203</v>
      </c>
      <c r="B7" s="189"/>
      <c r="C7" s="189"/>
      <c r="D7" s="189"/>
    </row>
    <row r="8" spans="1:4" ht="35.450000000000003" customHeight="1" x14ac:dyDescent="0.25">
      <c r="A8" s="19"/>
      <c r="B8" s="31">
        <v>-1</v>
      </c>
      <c r="C8" s="31">
        <v>-2</v>
      </c>
      <c r="D8" s="31" t="s">
        <v>154</v>
      </c>
    </row>
    <row r="9" spans="1:4" ht="38.450000000000003" customHeight="1" x14ac:dyDescent="0.25">
      <c r="A9" s="163" t="s">
        <v>155</v>
      </c>
      <c r="B9" s="31" t="s">
        <v>156</v>
      </c>
      <c r="C9" s="31" t="s">
        <v>157</v>
      </c>
      <c r="D9" s="31" t="s">
        <v>158</v>
      </c>
    </row>
    <row r="10" spans="1:4" ht="36" customHeight="1" x14ac:dyDescent="0.25">
      <c r="A10" s="164"/>
      <c r="B10" s="31" t="s">
        <v>159</v>
      </c>
      <c r="C10" s="31" t="s">
        <v>160</v>
      </c>
      <c r="D10" s="31" t="s">
        <v>161</v>
      </c>
    </row>
    <row r="11" spans="1:4" x14ac:dyDescent="0.25">
      <c r="A11" s="178" t="s">
        <v>162</v>
      </c>
      <c r="B11" s="19" t="s">
        <v>163</v>
      </c>
      <c r="C11" s="179">
        <v>3487.35</v>
      </c>
      <c r="D11" s="179">
        <f>C11/800</f>
        <v>4.3591875</v>
      </c>
    </row>
    <row r="12" spans="1:4" x14ac:dyDescent="0.25">
      <c r="A12" s="178"/>
      <c r="B12" s="19">
        <v>800</v>
      </c>
      <c r="C12" s="179"/>
      <c r="D12" s="179"/>
    </row>
    <row r="13" spans="1:4" x14ac:dyDescent="0.25">
      <c r="A13" s="61" t="s">
        <v>164</v>
      </c>
    </row>
    <row r="15" spans="1:4" ht="50.45" customHeight="1" x14ac:dyDescent="0.25">
      <c r="A15" s="184" t="s">
        <v>180</v>
      </c>
      <c r="B15" s="184"/>
      <c r="C15" s="184"/>
      <c r="D15" s="184"/>
    </row>
    <row r="16" spans="1:4" x14ac:dyDescent="0.25">
      <c r="A16" s="19"/>
      <c r="B16" s="31">
        <v>-1</v>
      </c>
      <c r="C16" s="31">
        <v>-2</v>
      </c>
      <c r="D16" s="31" t="s">
        <v>154</v>
      </c>
    </row>
    <row r="17" spans="1:7" ht="30" x14ac:dyDescent="0.25">
      <c r="A17" s="163" t="s">
        <v>165</v>
      </c>
      <c r="B17" s="31" t="s">
        <v>156</v>
      </c>
      <c r="C17" s="31" t="s">
        <v>157</v>
      </c>
      <c r="D17" s="31" t="s">
        <v>158</v>
      </c>
    </row>
    <row r="18" spans="1:7" x14ac:dyDescent="0.25">
      <c r="A18" s="164"/>
      <c r="B18" s="31" t="s">
        <v>159</v>
      </c>
      <c r="C18" s="31" t="s">
        <v>160</v>
      </c>
      <c r="D18" s="31" t="s">
        <v>161</v>
      </c>
    </row>
    <row r="19" spans="1:7" x14ac:dyDescent="0.25">
      <c r="A19" s="178" t="s">
        <v>162</v>
      </c>
      <c r="B19" s="19" t="s">
        <v>163</v>
      </c>
      <c r="C19" s="179">
        <v>3487.35</v>
      </c>
      <c r="D19" s="179">
        <f>C19/1800</f>
        <v>1.9374166666666666</v>
      </c>
    </row>
    <row r="20" spans="1:7" x14ac:dyDescent="0.25">
      <c r="A20" s="178"/>
      <c r="B20" s="64">
        <v>1800</v>
      </c>
      <c r="C20" s="179"/>
      <c r="D20" s="179"/>
    </row>
    <row r="21" spans="1:7" x14ac:dyDescent="0.25">
      <c r="A21" s="61" t="s">
        <v>166</v>
      </c>
    </row>
    <row r="23" spans="1:7" ht="46.15" customHeight="1" x14ac:dyDescent="0.25">
      <c r="A23" s="180" t="s">
        <v>181</v>
      </c>
      <c r="B23" s="181"/>
      <c r="C23" s="181"/>
      <c r="D23" s="181"/>
      <c r="E23" s="181"/>
      <c r="F23" s="181"/>
      <c r="G23" s="182"/>
    </row>
    <row r="24" spans="1:7" x14ac:dyDescent="0.25">
      <c r="A24" s="19"/>
      <c r="B24" s="31">
        <v>-1</v>
      </c>
      <c r="C24" s="31">
        <v>-2</v>
      </c>
      <c r="D24" s="31">
        <v>-3</v>
      </c>
      <c r="E24" s="31">
        <v>-4</v>
      </c>
      <c r="F24" s="31">
        <v>-5</v>
      </c>
      <c r="G24" s="31" t="s">
        <v>167</v>
      </c>
    </row>
    <row r="25" spans="1:7" ht="45" x14ac:dyDescent="0.25">
      <c r="A25" s="163" t="s">
        <v>155</v>
      </c>
      <c r="B25" s="31" t="s">
        <v>156</v>
      </c>
      <c r="C25" s="31" t="s">
        <v>168</v>
      </c>
      <c r="D25" s="31" t="s">
        <v>169</v>
      </c>
      <c r="E25" s="31" t="s">
        <v>170</v>
      </c>
      <c r="F25" s="31" t="s">
        <v>157</v>
      </c>
      <c r="G25" s="31" t="s">
        <v>171</v>
      </c>
    </row>
    <row r="26" spans="1:7" x14ac:dyDescent="0.25">
      <c r="A26" s="164"/>
      <c r="B26" s="31" t="s">
        <v>159</v>
      </c>
      <c r="C26" s="63"/>
      <c r="D26" s="63"/>
      <c r="E26" s="31" t="s">
        <v>172</v>
      </c>
      <c r="F26" s="31" t="s">
        <v>160</v>
      </c>
      <c r="G26" s="31" t="s">
        <v>161</v>
      </c>
    </row>
    <row r="27" spans="1:7" x14ac:dyDescent="0.25">
      <c r="A27" s="178" t="s">
        <v>162</v>
      </c>
      <c r="B27" s="19" t="s">
        <v>173</v>
      </c>
      <c r="C27" s="178">
        <v>16</v>
      </c>
      <c r="D27" s="19" t="s">
        <v>163</v>
      </c>
      <c r="E27" s="183">
        <f>((1/300)*C27*(1/191.32))</f>
        <v>2.7876507073663675E-4</v>
      </c>
      <c r="F27" s="179">
        <v>3487.35</v>
      </c>
      <c r="G27" s="179">
        <f>F27*E27</f>
        <v>0.97215136943341018</v>
      </c>
    </row>
    <row r="28" spans="1:7" x14ac:dyDescent="0.25">
      <c r="A28" s="178"/>
      <c r="B28" s="19">
        <v>300</v>
      </c>
      <c r="C28" s="178"/>
      <c r="D28" s="19">
        <v>191.32</v>
      </c>
      <c r="E28" s="183"/>
      <c r="F28" s="179"/>
      <c r="G28" s="179"/>
    </row>
    <row r="29" spans="1:7" x14ac:dyDescent="0.25">
      <c r="A29" s="65" t="s">
        <v>174</v>
      </c>
    </row>
    <row r="31" spans="1:7" ht="33" customHeight="1" x14ac:dyDescent="0.25">
      <c r="A31" s="184" t="s">
        <v>175</v>
      </c>
      <c r="B31" s="184"/>
      <c r="C31" s="184"/>
      <c r="D31" s="184"/>
      <c r="E31" s="184"/>
      <c r="F31" s="184"/>
      <c r="G31" s="184"/>
    </row>
    <row r="32" spans="1:7" x14ac:dyDescent="0.25">
      <c r="A32" s="178" t="s">
        <v>182</v>
      </c>
      <c r="B32" s="31">
        <v>-1</v>
      </c>
      <c r="C32" s="31">
        <v>-2</v>
      </c>
      <c r="D32" s="31">
        <v>-3</v>
      </c>
      <c r="E32" s="31">
        <v>-4</v>
      </c>
      <c r="F32" s="31">
        <v>-5</v>
      </c>
      <c r="G32" s="31" t="s">
        <v>167</v>
      </c>
    </row>
    <row r="33" spans="1:8" ht="45" x14ac:dyDescent="0.25">
      <c r="A33" s="178"/>
      <c r="B33" s="31" t="s">
        <v>156</v>
      </c>
      <c r="C33" s="31" t="s">
        <v>176</v>
      </c>
      <c r="D33" s="31" t="s">
        <v>177</v>
      </c>
      <c r="E33" s="31" t="s">
        <v>170</v>
      </c>
      <c r="F33" s="31" t="s">
        <v>157</v>
      </c>
      <c r="G33" s="31" t="s">
        <v>158</v>
      </c>
    </row>
    <row r="34" spans="1:8" x14ac:dyDescent="0.25">
      <c r="A34" s="178"/>
      <c r="B34" s="31" t="s">
        <v>159</v>
      </c>
      <c r="C34" s="63"/>
      <c r="D34" s="63"/>
      <c r="E34" s="31" t="s">
        <v>178</v>
      </c>
      <c r="F34" s="31" t="s">
        <v>160</v>
      </c>
      <c r="G34" s="31" t="s">
        <v>161</v>
      </c>
    </row>
    <row r="35" spans="1:8" x14ac:dyDescent="0.25">
      <c r="A35" s="178" t="s">
        <v>162</v>
      </c>
      <c r="B35" s="19" t="s">
        <v>173</v>
      </c>
      <c r="C35" s="178">
        <v>8</v>
      </c>
      <c r="D35" s="19" t="s">
        <v>179</v>
      </c>
      <c r="E35" s="190">
        <f>((1/1147.92)*C35)*(1/130)</f>
        <v>5.3608667449353212E-5</v>
      </c>
      <c r="F35" s="179">
        <v>3487.35</v>
      </c>
      <c r="G35" s="179">
        <f>E35*F35</f>
        <v>0.18695218642950193</v>
      </c>
    </row>
    <row r="36" spans="1:8" x14ac:dyDescent="0.25">
      <c r="A36" s="178"/>
      <c r="B36" s="19">
        <v>130</v>
      </c>
      <c r="C36" s="178"/>
      <c r="D36" s="33">
        <v>1147.92</v>
      </c>
      <c r="E36" s="190"/>
      <c r="F36" s="179"/>
      <c r="G36" s="179"/>
    </row>
    <row r="37" spans="1:8" x14ac:dyDescent="0.25">
      <c r="A37" s="66" t="s">
        <v>183</v>
      </c>
    </row>
    <row r="39" spans="1:8" ht="15.75" thickBot="1" x14ac:dyDescent="0.3"/>
    <row r="40" spans="1:8" ht="29.45" customHeight="1" thickBot="1" x14ac:dyDescent="0.3">
      <c r="A40" s="175" t="s">
        <v>149</v>
      </c>
      <c r="B40" s="176"/>
      <c r="C40" s="176"/>
      <c r="D40" s="176"/>
      <c r="E40" s="177"/>
    </row>
    <row r="41" spans="1:8" ht="31.5" x14ac:dyDescent="0.25">
      <c r="A41" s="169" t="s">
        <v>204</v>
      </c>
      <c r="B41" s="84" t="s">
        <v>205</v>
      </c>
      <c r="C41" s="172" t="s">
        <v>215</v>
      </c>
      <c r="D41" s="85" t="s">
        <v>229</v>
      </c>
      <c r="E41" s="85" t="s">
        <v>206</v>
      </c>
    </row>
    <row r="42" spans="1:8" ht="30" customHeight="1" x14ac:dyDescent="0.25">
      <c r="A42" s="170"/>
      <c r="B42" s="86" t="s">
        <v>207</v>
      </c>
      <c r="C42" s="173"/>
      <c r="D42" s="86" t="s">
        <v>160</v>
      </c>
      <c r="E42" s="86" t="s">
        <v>208</v>
      </c>
      <c r="F42" s="191"/>
      <c r="G42" s="191"/>
      <c r="H42" s="191"/>
    </row>
    <row r="43" spans="1:8" ht="37.5" customHeight="1" thickBot="1" x14ac:dyDescent="0.3">
      <c r="A43" s="171"/>
      <c r="B43" s="87" t="s">
        <v>209</v>
      </c>
      <c r="C43" s="174"/>
      <c r="D43" s="88" t="s">
        <v>210</v>
      </c>
      <c r="E43" s="88" t="s">
        <v>230</v>
      </c>
      <c r="F43" s="191"/>
      <c r="G43" s="191"/>
      <c r="H43" s="191"/>
    </row>
    <row r="44" spans="1:8" ht="39.75" customHeight="1" thickBot="1" x14ac:dyDescent="0.3">
      <c r="A44" s="93" t="s">
        <v>211</v>
      </c>
      <c r="B44" s="89">
        <v>4.8099999999999996</v>
      </c>
      <c r="C44" s="90">
        <v>369.42</v>
      </c>
      <c r="D44" s="90">
        <f>B44*C44</f>
        <v>1776.9102</v>
      </c>
      <c r="E44" s="90">
        <v>21322.92</v>
      </c>
    </row>
    <row r="45" spans="1:8" ht="39.75" customHeight="1" thickBot="1" x14ac:dyDescent="0.3">
      <c r="A45" s="94" t="s">
        <v>212</v>
      </c>
      <c r="B45" s="89">
        <v>2.14</v>
      </c>
      <c r="C45" s="90">
        <v>92.18</v>
      </c>
      <c r="D45" s="90">
        <f>B45*C45</f>
        <v>197.26520000000002</v>
      </c>
      <c r="E45" s="90">
        <v>2367.2399999999998</v>
      </c>
    </row>
    <row r="46" spans="1:8" ht="33.75" customHeight="1" thickBot="1" x14ac:dyDescent="0.3">
      <c r="A46" s="93" t="s">
        <v>214</v>
      </c>
      <c r="B46" s="92">
        <v>1.0900000000000001</v>
      </c>
      <c r="C46" s="91">
        <v>60</v>
      </c>
      <c r="D46" s="91">
        <f>B46*C46</f>
        <v>65.400000000000006</v>
      </c>
      <c r="E46" s="91">
        <f>D46*12</f>
        <v>784.80000000000007</v>
      </c>
    </row>
    <row r="47" spans="1:8" ht="41.25" customHeight="1" thickBot="1" x14ac:dyDescent="0.3">
      <c r="A47" s="93" t="s">
        <v>213</v>
      </c>
      <c r="B47" s="92">
        <v>0</v>
      </c>
      <c r="C47" s="91">
        <v>0</v>
      </c>
      <c r="D47" s="91">
        <v>0</v>
      </c>
      <c r="E47" s="91">
        <v>0</v>
      </c>
    </row>
    <row r="48" spans="1:8" s="96" customFormat="1" ht="41.25" customHeight="1" thickBot="1" x14ac:dyDescent="0.3">
      <c r="A48" s="192" t="s">
        <v>216</v>
      </c>
      <c r="B48" s="192"/>
      <c r="C48" s="90">
        <f>SUM(C44:C47)</f>
        <v>521.6</v>
      </c>
      <c r="D48" s="102">
        <f>SUM(D44:D47)</f>
        <v>2039.5754000000002</v>
      </c>
      <c r="E48" s="95">
        <f>SUM(E44:E47)</f>
        <v>24474.959999999995</v>
      </c>
    </row>
    <row r="49" spans="1:5" ht="60" customHeight="1" x14ac:dyDescent="0.25">
      <c r="A49" s="197" t="s">
        <v>232</v>
      </c>
      <c r="B49" s="197"/>
      <c r="C49" s="197"/>
      <c r="D49" s="197"/>
      <c r="E49" s="197"/>
    </row>
    <row r="50" spans="1:5" ht="36" customHeight="1" x14ac:dyDescent="0.25">
      <c r="A50" s="96"/>
      <c r="B50" s="96"/>
      <c r="C50" s="96"/>
    </row>
    <row r="51" spans="1:5" ht="34.15" customHeight="1" x14ac:dyDescent="0.25">
      <c r="A51" s="191"/>
      <c r="B51" s="191"/>
      <c r="C51" s="191"/>
    </row>
    <row r="55" spans="1:5" ht="34.5" customHeight="1" x14ac:dyDescent="0.25"/>
    <row r="56" spans="1:5" ht="33.75" customHeight="1" x14ac:dyDescent="0.25"/>
    <row r="57" spans="1:5" ht="42.75" customHeight="1" x14ac:dyDescent="0.25"/>
    <row r="58" spans="1:5" ht="45.75" customHeight="1" x14ac:dyDescent="0.25"/>
    <row r="59" spans="1:5" ht="33.75" customHeight="1" x14ac:dyDescent="0.25"/>
  </sheetData>
  <mergeCells count="38">
    <mergeCell ref="H42:H43"/>
    <mergeCell ref="G42:G43"/>
    <mergeCell ref="A51:C51"/>
    <mergeCell ref="F42:F43"/>
    <mergeCell ref="A48:B48"/>
    <mergeCell ref="A49:E49"/>
    <mergeCell ref="A35:A36"/>
    <mergeCell ref="C35:C36"/>
    <mergeCell ref="E35:E36"/>
    <mergeCell ref="F35:F36"/>
    <mergeCell ref="G35:G36"/>
    <mergeCell ref="A15:D15"/>
    <mergeCell ref="A1:D1"/>
    <mergeCell ref="A2:D2"/>
    <mergeCell ref="A3:D3"/>
    <mergeCell ref="A5:D5"/>
    <mergeCell ref="A6:D6"/>
    <mergeCell ref="A7:D7"/>
    <mergeCell ref="A11:A12"/>
    <mergeCell ref="C11:C12"/>
    <mergeCell ref="D11:D12"/>
    <mergeCell ref="A9:A10"/>
    <mergeCell ref="A17:A18"/>
    <mergeCell ref="A25:A26"/>
    <mergeCell ref="A41:A43"/>
    <mergeCell ref="C41:C43"/>
    <mergeCell ref="A40:E40"/>
    <mergeCell ref="A19:A20"/>
    <mergeCell ref="C19:C20"/>
    <mergeCell ref="D19:D20"/>
    <mergeCell ref="A23:G23"/>
    <mergeCell ref="A27:A28"/>
    <mergeCell ref="C27:C28"/>
    <mergeCell ref="E27:E28"/>
    <mergeCell ref="F27:F28"/>
    <mergeCell ref="G27:G28"/>
    <mergeCell ref="A31:G31"/>
    <mergeCell ref="A32:A34"/>
  </mergeCells>
  <pageMargins left="0.51181102362204722" right="0.5118110236220472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Auxiliar Adm. I_MARABÁ</vt:lpstr>
      <vt:lpstr>Recepcionista_MARABÁ</vt:lpstr>
      <vt:lpstr>Copeira_MARABÁ</vt:lpstr>
      <vt:lpstr>Mensageiro_MARABÁ</vt:lpstr>
      <vt:lpstr>Servente Limpeza _MARABÁ</vt:lpstr>
      <vt:lpstr>Custo limpeza  M2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Ricardo</dc:creator>
  <cp:lastModifiedBy>PRPA</cp:lastModifiedBy>
  <cp:lastPrinted>2019-08-21T13:22:37Z</cp:lastPrinted>
  <dcterms:created xsi:type="dcterms:W3CDTF">2019-07-07T13:12:28Z</dcterms:created>
  <dcterms:modified xsi:type="dcterms:W3CDTF">2019-08-21T13:26:35Z</dcterms:modified>
</cp:coreProperties>
</file>